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000" tabRatio="919" firstSheet="4" activeTab="17"/>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Instruction!$A$107:$C$111</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manual" calcOnSave="0"/>
</workbook>
</file>

<file path=xl/calcChain.xml><?xml version="1.0" encoding="utf-8"?>
<calcChain xmlns="http://schemas.openxmlformats.org/spreadsheetml/2006/main">
  <c r="B2" i="79" l="1"/>
  <c r="B2" i="37"/>
  <c r="B2" i="36"/>
  <c r="B2" i="74"/>
  <c r="B2" i="64"/>
  <c r="B2" i="35"/>
  <c r="B2" i="69"/>
  <c r="B2" i="77"/>
  <c r="B2" i="28"/>
  <c r="B2" i="73"/>
  <c r="B2" i="72"/>
  <c r="B2" i="52"/>
  <c r="B2" i="71"/>
  <c r="B2" i="75"/>
  <c r="B2" i="53"/>
  <c r="B2" i="62"/>
  <c r="C12" i="79" l="1"/>
  <c r="C22" i="74"/>
  <c r="C13" i="71"/>
  <c r="H14" i="62"/>
  <c r="G14" i="62"/>
  <c r="F14" i="62"/>
  <c r="E14" i="62"/>
  <c r="D14" i="62"/>
  <c r="C14" i="62"/>
  <c r="C35" i="79" l="1"/>
  <c r="B1" i="79" l="1"/>
  <c r="B1" i="37"/>
  <c r="B1" i="36"/>
  <c r="B1" i="74"/>
  <c r="B1" i="64"/>
  <c r="B1" i="35"/>
  <c r="B1" i="69"/>
  <c r="B1" i="77"/>
  <c r="B1" i="28"/>
  <c r="B1" i="73"/>
  <c r="B1" i="72"/>
  <c r="B1" i="52"/>
  <c r="B1" i="71"/>
  <c r="B1" i="75"/>
  <c r="B1" i="53"/>
  <c r="B1" i="62"/>
  <c r="B1" i="6"/>
  <c r="C21" i="77" l="1"/>
  <c r="B17" i="6" s="1"/>
  <c r="D16" i="77"/>
  <c r="D17" i="77"/>
  <c r="D15" i="77"/>
  <c r="D12" i="77"/>
  <c r="D13" i="77"/>
  <c r="D11" i="77"/>
  <c r="D8" i="77"/>
  <c r="D9" i="77"/>
  <c r="D7" i="77"/>
  <c r="C20" i="77"/>
  <c r="B16" i="6" s="1"/>
  <c r="C19" i="77"/>
  <c r="B15" i="6" s="1"/>
  <c r="D21" i="77" l="1"/>
  <c r="D19" i="77"/>
  <c r="D20" i="77"/>
  <c r="C30" i="79"/>
  <c r="C26" i="79"/>
  <c r="C8" i="79"/>
  <c r="H14" i="74" l="1"/>
  <c r="D6" i="71"/>
  <c r="D13" i="71" s="1"/>
  <c r="C6" i="71"/>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C18" i="79" s="1"/>
  <c r="C36" i="79" s="1"/>
  <c r="C38" i="79" s="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13" i="74"/>
  <c r="H17" i="74"/>
  <c r="H18"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D53" i="53"/>
  <c r="C53" i="53"/>
  <c r="G34" i="53"/>
  <c r="G45" i="53" s="1"/>
  <c r="F34" i="53"/>
  <c r="F45" i="53" s="1"/>
  <c r="D34" i="53"/>
  <c r="D45" i="53" s="1"/>
  <c r="C34" i="53"/>
  <c r="C45" i="53" s="1"/>
  <c r="C54" i="53" s="1"/>
  <c r="F54" i="53" l="1"/>
  <c r="D54" i="53"/>
  <c r="G54" i="53"/>
  <c r="G30" i="53"/>
  <c r="F30" i="53"/>
  <c r="D30" i="53"/>
  <c r="C30" i="53"/>
  <c r="G9" i="53"/>
  <c r="G22" i="53" s="1"/>
  <c r="G31" i="53" s="1"/>
  <c r="G56" i="53" s="1"/>
  <c r="G63" i="53" s="1"/>
  <c r="G65" i="53" s="1"/>
  <c r="G67" i="53" s="1"/>
  <c r="F9" i="53"/>
  <c r="F22" i="53" s="1"/>
  <c r="D9" i="53"/>
  <c r="D22" i="53" s="1"/>
  <c r="D31" i="53" s="1"/>
  <c r="D56" i="53" s="1"/>
  <c r="D63" i="53" s="1"/>
  <c r="D65" i="53" s="1"/>
  <c r="D67" i="53" s="1"/>
  <c r="C9" i="53"/>
  <c r="C22" i="53" s="1"/>
  <c r="D31" i="62"/>
  <c r="D41" i="62" s="1"/>
  <c r="C31" i="62"/>
  <c r="C41" i="62" s="1"/>
  <c r="C20" i="62"/>
  <c r="C31" i="53" l="1"/>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5" i="62"/>
  <c r="E16" i="62"/>
  <c r="E17" i="62"/>
  <c r="E18" i="62"/>
  <c r="E19" i="62"/>
  <c r="E20" i="62"/>
  <c r="E7" i="62"/>
  <c r="C46" i="69" l="1"/>
  <c r="C38" i="69"/>
  <c r="C26" i="69"/>
</calcChain>
</file>

<file path=xl/sharedStrings.xml><?xml version="1.0" encoding="utf-8"?>
<sst xmlns="http://schemas.openxmlformats.org/spreadsheetml/2006/main" count="901" uniqueCount="641">
  <si>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</si>
  <si>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</si>
  <si>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</si>
  <si>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</si>
  <si>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</si>
  <si>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</si>
  <si>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</si>
  <si>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</si>
  <si>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</si>
  <si>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</si>
  <si>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</si>
  <si>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</si>
  <si>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</si>
  <si>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</si>
  <si>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</si>
  <si>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</si>
  <si>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</si>
  <si>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</si>
  <si>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</si>
  <si>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</si>
  <si>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</si>
  <si>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</si>
  <si>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</si>
  <si>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</si>
  <si>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</si>
  <si>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</si>
  <si>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</si>
  <si>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</si>
  <si>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</si>
  <si>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</si>
  <si>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</si>
  <si>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</si>
  <si>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</si>
  <si>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</si>
  <si>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</si>
  <si>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</si>
  <si>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</si>
  <si>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</si>
  <si>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</si>
  <si>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</si>
  <si>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</si>
  <si>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</si>
  <si>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</si>
  <si>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</si>
  <si>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</si>
  <si>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</si>
  <si>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</si>
  <si>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</si>
  <si>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</si>
  <si>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</si>
  <si>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</si>
  <si>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</si>
  <si>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</si>
  <si>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</si>
  <si>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</si>
  <si>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</si>
  <si>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</si>
  <si>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</si>
  <si>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</si>
  <si>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</si>
  <si>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</si>
  <si>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</si>
  <si>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</si>
  <si>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</si>
  <si>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</si>
  <si>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</si>
  <si>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</si>
  <si>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</si>
  <si>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</si>
  <si>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</si>
  <si>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</si>
  <si>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</si>
  <si>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</si>
  <si>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</si>
  <si>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</si>
  <si>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</si>
  <si>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</si>
  <si>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</si>
  <si>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</si>
  <si>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</si>
  <si>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</si>
  <si>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</si>
  <si>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</si>
  <si>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</si>
  <si>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</si>
  <si>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</si>
  <si>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</si>
  <si>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</si>
  <si>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</si>
  <si>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</si>
  <si>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</si>
  <si>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</si>
  <si>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</si>
  <si>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</si>
  <si>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</si>
  <si>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</si>
  <si>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</si>
  <si>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</si>
  <si>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</si>
  <si>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</si>
  <si>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</si>
  <si>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</si>
  <si>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</si>
  <si>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</si>
  <si>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</si>
  <si>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</si>
  <si>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</si>
  <si>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</si>
  <si>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</si>
  <si>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</si>
  <si>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</si>
  <si>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</si>
  <si>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</si>
  <si>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</si>
  <si>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</si>
  <si>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</si>
  <si>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</si>
  <si>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</si>
  <si>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</si>
  <si>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</si>
  <si>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</si>
  <si>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</si>
  <si>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</si>
  <si>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</si>
  <si>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</si>
  <si>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</si>
  <si>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</si>
  <si>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</si>
  <si>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</si>
  <si>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</si>
  <si>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</si>
  <si>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</si>
  <si>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</si>
  <si>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</si>
  <si>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</si>
  <si>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</si>
  <si>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</si>
  <si>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</si>
  <si>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</si>
  <si>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</si>
  <si>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</si>
  <si>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</si>
  <si>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</si>
  <si>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</si>
  <si>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</si>
  <si>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</si>
  <si>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</si>
  <si>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</si>
  <si>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</si>
  <si>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</si>
  <si>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</si>
  <si>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</si>
  <si>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</si>
  <si>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</si>
  <si>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</si>
  <si>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</si>
  <si>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</si>
  <si>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</si>
  <si>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</si>
  <si>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</si>
  <si>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</si>
  <si>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</si>
  <si>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</si>
  <si>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</si>
  <si>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</si>
  <si>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</si>
  <si>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</si>
  <si>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</si>
  <si>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</si>
  <si>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</si>
  <si>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</si>
  <si>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</si>
  <si>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</si>
  <si>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</si>
  <si>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</si>
  <si>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</si>
  <si>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</si>
  <si>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</si>
  <si>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</si>
  <si>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</si>
  <si>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</si>
  <si>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</si>
  <si>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</si>
  <si>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</si>
  <si>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</si>
  <si>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</si>
  <si>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</si>
  <si>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</si>
  <si>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</si>
  <si>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</si>
  <si>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</si>
  <si>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</si>
  <si>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</si>
  <si>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</si>
  <si>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</si>
  <si>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</si>
  <si>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</si>
  <si>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</si>
  <si>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</si>
  <si>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</si>
  <si>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</si>
  <si>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</si>
  <si>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</si>
  <si>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</si>
  <si>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</si>
  <si>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</si>
  <si>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</si>
  <si>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</si>
  <si>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</si>
  <si>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</si>
  <si>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</si>
  <si>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</si>
  <si>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</si>
  <si>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</si>
  <si>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</si>
  <si>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</si>
  <si>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</si>
  <si>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</si>
  <si>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</si>
  <si>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</si>
  <si>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</si>
  <si>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</si>
  <si>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</si>
  <si>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</si>
  <si>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</si>
  <si>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</si>
  <si>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</si>
  <si>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</si>
  <si>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</si>
  <si>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</si>
  <si>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</si>
  <si>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</si>
  <si>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</si>
  <si>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</si>
  <si>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</si>
  <si>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</si>
  <si>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</si>
  <si>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</si>
  <si>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</si>
  <si>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</si>
  <si>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</si>
  <si>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</si>
  <si>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</si>
  <si>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</si>
  <si>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</si>
  <si>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</si>
  <si>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</si>
  <si>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</si>
  <si>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</si>
  <si>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</si>
  <si>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</si>
  <si>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</si>
  <si>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</si>
  <si>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</si>
  <si>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</si>
  <si>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</si>
  <si>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</si>
  <si>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</si>
  <si>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</si>
  <si>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</si>
  <si>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</si>
  <si>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</si>
  <si>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</si>
  <si>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</si>
  <si>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</si>
  <si>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</si>
  <si>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</si>
  <si>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</si>
  <si>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</si>
  <si>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</si>
  <si>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</si>
  <si>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</si>
  <si>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</si>
  <si>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</si>
  <si>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</si>
  <si>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</si>
  <si>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</si>
  <si>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</si>
  <si>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</si>
  <si>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</si>
  <si>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</si>
  <si>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</si>
  <si>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</si>
  <si>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</si>
  <si>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</si>
  <si>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</si>
  <si>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</si>
  <si>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</si>
  <si>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</si>
  <si>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</si>
  <si>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</si>
  <si>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</si>
  <si>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</si>
  <si>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</si>
  <si>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</si>
  <si>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</si>
  <si>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</si>
  <si>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</si>
  <si>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</si>
  <si>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</si>
  <si>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</si>
  <si>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</si>
  <si>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</si>
  <si>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</si>
  <si>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</si>
  <si>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</si>
  <si>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</si>
  <si>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</si>
  <si>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</si>
  <si>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</si>
  <si>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</si>
  <si>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</si>
  <si>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</si>
  <si>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</si>
  <si>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</si>
  <si>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</si>
  <si>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</si>
  <si>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</si>
  <si>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</si>
  <si>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</si>
  <si>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</si>
  <si>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</si>
  <si>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</si>
  <si>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</si>
  <si>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</si>
  <si>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</si>
  <si>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</si>
  <si>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</si>
  <si>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</si>
  <si>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</si>
  <si>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</si>
  <si>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</si>
  <si>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</si>
  <si>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</si>
  <si>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</si>
  <si>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</si>
  <si>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</si>
  <si>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</si>
  <si>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</si>
  <si>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</si>
  <si>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</si>
  <si>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</si>
  <si>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</si>
  <si>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</si>
  <si>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</si>
  <si>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</si>
  <si>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</si>
  <si>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</si>
  <si>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</si>
  <si>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</si>
  <si>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</si>
  <si>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</si>
  <si>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</si>
  <si>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</si>
  <si>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</si>
  <si>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</si>
  <si>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</si>
  <si>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</si>
  <si>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</si>
  <si>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</si>
  <si>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</si>
  <si>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</si>
  <si>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</si>
  <si>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</si>
  <si>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</si>
  <si>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</si>
  <si>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</si>
  <si>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</si>
  <si>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</si>
  <si>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</si>
  <si>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</si>
  <si>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</si>
  <si>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</si>
  <si>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</si>
  <si>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</si>
  <si>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</si>
  <si>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</si>
  <si>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</si>
  <si>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</si>
  <si>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</si>
  <si>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</si>
  <si>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</si>
  <si>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</si>
  <si>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</si>
  <si>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</si>
  <si>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</si>
  <si>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</si>
  <si>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</si>
  <si>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</si>
  <si>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</si>
  <si>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</si>
  <si>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</si>
  <si>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</si>
  <si>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</si>
  <si>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</si>
  <si>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</si>
  <si>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</si>
  <si>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</si>
  <si>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</si>
  <si>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</si>
  <si>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</si>
  <si>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</si>
  <si>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</si>
  <si>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</si>
  <si>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</si>
  <si>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</si>
  <si>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</si>
  <si>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</si>
  <si>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</si>
  <si>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</si>
  <si>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</si>
  <si>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</si>
  <si>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</si>
  <si>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</si>
  <si>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</si>
  <si>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</si>
  <si>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</si>
  <si>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</si>
  <si>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</si>
  <si>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</si>
  <si>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</si>
  <si>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</si>
  <si>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</si>
  <si>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</si>
  <si>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</si>
  <si>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</si>
  <si>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</si>
  <si>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</si>
  <si>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</si>
  <si>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</si>
  <si>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</si>
  <si>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</si>
  <si>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</si>
  <si>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</si>
  <si>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</si>
  <si>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</si>
  <si>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</si>
  <si>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</si>
  <si>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</si>
  <si>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</si>
  <si>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</si>
  <si>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</si>
  <si>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</si>
  <si>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</si>
  <si>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</si>
  <si>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</si>
  <si>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</si>
  <si>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</si>
  <si>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</si>
  <si>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</si>
  <si>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</si>
  <si>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</si>
  <si>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</si>
  <si>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</si>
  <si>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</si>
  <si>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</si>
  <si>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</si>
  <si>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</si>
  <si>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</si>
  <si>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</si>
  <si>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</si>
  <si>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</si>
  <si>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</si>
  <si>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</si>
  <si>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</si>
  <si>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</si>
  <si>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</si>
  <si>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</si>
  <si>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</si>
  <si>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</si>
  <si>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</si>
  <si>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</si>
  <si>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</si>
  <si>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</si>
  <si>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</si>
  <si>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</si>
  <si>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</si>
  <si>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</si>
  <si>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</si>
  <si>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</si>
  <si>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</si>
  <si>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</si>
  <si>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</si>
  <si>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</si>
  <si>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</si>
  <si>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</si>
  <si>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</si>
  <si>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</si>
  <si>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</si>
  <si>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</si>
  <si>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</si>
  <si>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</si>
  <si>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</si>
  <si>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</si>
  <si>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</si>
  <si>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</si>
  <si>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</si>
  <si>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</si>
  <si>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</si>
  <si>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</si>
  <si>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</si>
  <si>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</si>
  <si>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</si>
  <si>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</si>
  <si>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</si>
  <si>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</si>
  <si>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</si>
  <si>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</si>
  <si>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</si>
  <si>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</si>
  <si>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</si>
  <si>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</si>
  <si>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</si>
  <si>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</si>
  <si>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</si>
  <si>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</si>
  <si>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</si>
  <si>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</si>
  <si>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</si>
  <si>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</si>
  <si>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</si>
  <si>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</si>
  <si>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</si>
  <si>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</si>
  <si>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</si>
  <si>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</si>
  <si>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</si>
  <si>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</si>
  <si>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</si>
  <si>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</si>
  <si>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</si>
  <si>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</si>
  <si>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</si>
  <si>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</si>
  <si>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</si>
  <si>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</si>
  <si>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</si>
  <si>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</si>
  <si>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</si>
  <si>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</si>
  <si>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</si>
  <si>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</si>
  <si>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</si>
  <si>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</si>
  <si>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</si>
  <si>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</si>
  <si>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</si>
  <si>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</si>
  <si>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</si>
  <si>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</si>
  <si>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</si>
  <si>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</si>
  <si>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</si>
  <si>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</si>
  <si>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</si>
  <si>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</si>
  <si>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</si>
  <si>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</si>
  <si>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</si>
  <si>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</si>
  <si>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</si>
  <si>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</si>
  <si>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</si>
  <si>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</si>
  <si>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</si>
  <si>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</si>
  <si>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</si>
  <si>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</si>
  <si>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</si>
  <si>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</si>
  <si>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</si>
  <si>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</si>
  <si>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</si>
  <si>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</si>
  <si>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</si>
  <si>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</si>
  <si>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</si>
  <si>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</si>
  <si>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</si>
  <si>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</si>
  <si>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</si>
  <si>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</si>
  <si>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</si>
  <si>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</si>
  <si>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</si>
  <si>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</si>
  <si>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</si>
  <si>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</si>
  <si>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</si>
  <si>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</si>
  <si>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</si>
  <si>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</si>
  <si>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</si>
  <si>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</si>
  <si>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</si>
  <si>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</si>
  <si>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</si>
  <si>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</si>
  <si>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</si>
  <si>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</si>
  <si>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</si>
  <si>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</si>
  <si>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</si>
  <si>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</si>
  <si>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</si>
  <si>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</si>
  <si>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</si>
  <si>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</si>
  <si>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</si>
  <si>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</si>
  <si>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</si>
  <si>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</si>
  <si>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</si>
  <si>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</si>
  <si>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</si>
  <si>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</si>
  <si>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</si>
  <si>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სს "ხალიკ ბანკი საქართველო"</t>
  </si>
  <si>
    <t>ივანე ვახტანგიშვილი</t>
  </si>
  <si>
    <t>ნიკოლოზ გეგუჩაძე</t>
  </si>
  <si>
    <t>www.Halykbank.ge</t>
  </si>
  <si>
    <t>1 Q 2020</t>
  </si>
  <si>
    <t>4 Q 2019</t>
  </si>
  <si>
    <t>3 Q 2019</t>
  </si>
  <si>
    <t>2 Q 2019</t>
  </si>
  <si>
    <t>1 Q 2019</t>
  </si>
  <si>
    <t>ივანე ვახტანგიშვილი - სამეთვალყურეო საბჭოს თავმჯდომარე</t>
  </si>
  <si>
    <t>ევგენია შაიმერდენი - სამეთვალყურეო საბჭოს წევრი</t>
  </si>
  <si>
    <t>ალია კარპიკოვა - სამეთვალყურეო საბჭოს წევრი</t>
  </si>
  <si>
    <t>არმან დუნაევი - სამეთვალყურეო საბჭოს დამოუკიდებელი წევრი</t>
  </si>
  <si>
    <t>ნანა ღვალაძე - სამეთვალყურეო საბჭოს დამოუკიდებელი წევრი</t>
  </si>
  <si>
    <t>ნიკოლოზ გეგუჩაძე - გენერალური დირექტორი</t>
  </si>
  <si>
    <t>კონსტანტინე გორდეზიანი - გენერალური დირექტორის მოადგილე</t>
  </si>
  <si>
    <t>შოთა ჭყოიძე - გენერალური დირექტორის მოადგილე</t>
  </si>
  <si>
    <t>მარინა ტანკაროვა- გენერალური დირექტორის მოადგილე</t>
  </si>
  <si>
    <t>თამარ გოდერძიშვილი- გენერალური დირექტორის მოადგილე</t>
  </si>
  <si>
    <t>სს "ყაზახეთის სახალხო ბანკი"</t>
  </si>
  <si>
    <t>ტიმურ ყულიბაევი</t>
  </si>
  <si>
    <t>დინარა ყულიბაევა</t>
  </si>
  <si>
    <t>6.2.2</t>
  </si>
  <si>
    <t>6.2.3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</si>
</sst>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_);_(* \(#,##0.0\);_(* &quot;-&quot;??_);_(@_)"/>
  </numFmts>
  <fonts count="118">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2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s>
  <cellStyleXfs count="21413">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9"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88" fontId="2" fillId="70" borderId="108" applyFont="0">
      <alignment horizontal="right" vertical="center"/>
    </xf>
    <xf numFmtId="3" fontId="2" fillId="70" borderId="108" applyFont="0">
      <alignment horizontal="right" vertical="center"/>
    </xf>
    <xf numFmtId="0" fontId="85"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9"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3" fontId="2" fillId="75" borderId="108" applyFont="0">
      <alignment horizontal="right" vertical="center"/>
      <protection locked="0"/>
    </xf>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3" fontId="2" fillId="72" borderId="108" applyFont="0">
      <alignment horizontal="right" vertical="center"/>
      <protection locked="0"/>
    </xf>
    <xf numFmtId="0" fontId="68"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9"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2" fillId="71" borderId="109" applyNumberFormat="0" applyFont="0" applyBorder="0" applyProtection="0">
      <alignment horizontal="left" vertical="center"/>
    </xf>
    <xf numFmtId="9" fontId="2" fillId="71" borderId="108" applyFont="0" applyProtection="0">
      <alignment horizontal="right" vertical="center"/>
    </xf>
    <xf numFmtId="3" fontId="2" fillId="71" borderId="108" applyFont="0" applyProtection="0">
      <alignment horizontal="right" vertical="center"/>
    </xf>
    <xf numFmtId="0" fontId="64" fillId="70" borderId="109" applyFont="0" applyBorder="0">
      <alignment horizontal="center" wrapText="1"/>
    </xf>
    <xf numFmtId="168" fontId="56" fillId="0" borderId="106">
      <alignment horizontal="left" vertical="center"/>
    </xf>
    <xf numFmtId="0" fontId="56" fillId="0" borderId="106">
      <alignment horizontal="left" vertical="center"/>
    </xf>
    <xf numFmtId="0" fontId="56" fillId="0" borderId="106">
      <alignment horizontal="left" vertical="center"/>
    </xf>
    <xf numFmtId="0" fontId="2" fillId="69" borderId="108" applyNumberFormat="0" applyFont="0" applyBorder="0" applyProtection="0">
      <alignment horizontal="center" vertical="center"/>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40"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9"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1" fillId="0" borderId="0"/>
    <xf numFmtId="169" fontId="28" fillId="37" borderId="0"/>
    <xf numFmtId="0" fontId="2" fillId="0" borderId="0">
      <alignment vertical="center"/>
    </xf>
  </cellStyleXfs>
  <cellXfs count="620">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167" fontId="25" fillId="0" borderId="71"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2"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7"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8"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73"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3" xfId="0" applyNumberFormat="1" applyFont="1" applyFill="1" applyBorder="1" applyAlignment="1">
      <alignment horizontal="right" vertical="center"/>
    </xf>
    <xf numFmtId="49" fontId="108" fillId="0" borderId="7" xfId="0" applyNumberFormat="1" applyFont="1" applyFill="1" applyBorder="1" applyAlignment="1">
      <alignment horizontal="right" vertical="center"/>
    </xf>
    <xf numFmtId="49" fontId="108" fillId="0" borderId="85" xfId="0" applyNumberFormat="1" applyFont="1" applyFill="1" applyBorder="1" applyAlignment="1">
      <alignment horizontal="right" vertical="center"/>
    </xf>
    <xf numFmtId="49" fontId="108" fillId="0" borderId="88" xfId="0" applyNumberFormat="1" applyFont="1" applyFill="1" applyBorder="1" applyAlignment="1">
      <alignment horizontal="right" vertical="center"/>
    </xf>
    <xf numFmtId="49" fontId="108" fillId="0" borderId="93" xfId="0" applyNumberFormat="1" applyFont="1" applyFill="1" applyBorder="1" applyAlignment="1">
      <alignment horizontal="right" vertical="center"/>
    </xf>
    <xf numFmtId="0" fontId="108" fillId="0" borderId="0" xfId="0" applyFont="1" applyFill="1" applyBorder="1" applyAlignment="1">
      <alignment horizontal="left"/>
    </xf>
    <xf numFmtId="0" fontId="108" fillId="0" borderId="93" xfId="0" applyNumberFormat="1" applyFont="1" applyFill="1" applyBorder="1" applyAlignment="1">
      <alignment horizontal="right" vertical="center"/>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0" fontId="7" fillId="0" borderId="3" xfId="0" applyFont="1" applyFill="1" applyBorder="1" applyAlignment="1">
      <alignment vertical="center" wrapText="1"/>
    </xf>
    <xf numFmtId="167" fontId="18" fillId="77" borderId="67" xfId="0" applyNumberFormat="1" applyFont="1" applyFill="1" applyBorder="1" applyAlignment="1">
      <alignment horizontal="center"/>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4" fillId="0" borderId="2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7" fillId="2" borderId="3" xfId="0" applyNumberFormat="1" applyFont="1" applyFill="1" applyBorder="1" applyAlignment="1" applyProtection="1">
      <alignment vertical="center"/>
      <protection locked="0"/>
    </xf>
    <xf numFmtId="193" fontId="17" fillId="2" borderId="2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0" fontId="4" fillId="36" borderId="27" xfId="0" applyFont="1" applyFill="1" applyBorder="1"/>
    <xf numFmtId="167" fontId="6" fillId="36" borderId="26" xfId="0" applyNumberFormat="1" applyFont="1" applyFill="1" applyBorder="1" applyAlignment="1">
      <alignment horizontal="center" vertical="center"/>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169" fontId="28" fillId="37" borderId="0" xfId="20" applyBorder="1"/>
    <xf numFmtId="169" fontId="28" fillId="37" borderId="101" xfId="20" applyBorder="1"/>
    <xf numFmtId="193" fontId="9" fillId="2" borderId="23" xfId="0" applyNumberFormat="1" applyFont="1" applyFill="1" applyBorder="1" applyAlignment="1" applyProtection="1">
      <alignment vertical="center"/>
      <protection locked="0"/>
    </xf>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08" xfId="0" applyFont="1" applyFill="1" applyBorder="1" applyAlignment="1">
      <alignment vertical="center"/>
    </xf>
    <xf numFmtId="0" fontId="4" fillId="0" borderId="109" xfId="0" applyFont="1" applyFill="1" applyBorder="1" applyAlignment="1">
      <alignment vertical="center"/>
    </xf>
    <xf numFmtId="0" fontId="6" fillId="0" borderId="108" xfId="0" applyFont="1" applyFill="1" applyBorder="1" applyAlignment="1">
      <alignment vertical="center"/>
    </xf>
    <xf numFmtId="0" fontId="4" fillId="0" borderId="20" xfId="0" applyFont="1" applyFill="1" applyBorder="1" applyAlignment="1">
      <alignment vertical="center"/>
    </xf>
    <xf numFmtId="0" fontId="4" fillId="0" borderId="103" xfId="0" applyFont="1" applyFill="1" applyBorder="1" applyAlignment="1">
      <alignment vertical="center"/>
    </xf>
    <xf numFmtId="0" fontId="4" fillId="0" borderId="105" xfId="0" applyFont="1" applyFill="1" applyBorder="1" applyAlignment="1">
      <alignment vertical="center"/>
    </xf>
    <xf numFmtId="0" fontId="4" fillId="0" borderId="19" xfId="0" applyFont="1" applyFill="1" applyBorder="1" applyAlignment="1">
      <alignment horizontal="center" vertical="center"/>
    </xf>
    <xf numFmtId="0" fontId="4" fillId="0" borderId="116" xfId="0" applyFont="1" applyFill="1" applyBorder="1" applyAlignment="1">
      <alignment horizontal="center" vertical="center"/>
    </xf>
    <xf numFmtId="0" fontId="4" fillId="0" borderId="118" xfId="0" applyFont="1" applyFill="1" applyBorder="1" applyAlignment="1">
      <alignment horizontal="center" vertical="center"/>
    </xf>
    <xf numFmtId="169" fontId="28" fillId="37" borderId="34" xfId="20" applyBorder="1"/>
    <xf numFmtId="169" fontId="28" fillId="37" borderId="120" xfId="20" applyBorder="1"/>
    <xf numFmtId="169" fontId="28" fillId="37" borderId="110" xfId="20" applyBorder="1"/>
    <xf numFmtId="169" fontId="28" fillId="37" borderId="61" xfId="20" applyBorder="1"/>
    <xf numFmtId="0" fontId="4" fillId="3" borderId="72" xfId="0" applyFont="1" applyFill="1" applyBorder="1" applyAlignment="1">
      <alignment horizontal="center" vertical="center"/>
    </xf>
    <xf numFmtId="0" fontId="4" fillId="3" borderId="0" xfId="0" applyFont="1" applyFill="1" applyBorder="1" applyAlignment="1">
      <alignment vertical="center"/>
    </xf>
    <xf numFmtId="0" fontId="4" fillId="0" borderId="78" xfId="0" applyFont="1" applyFill="1" applyBorder="1" applyAlignment="1">
      <alignment horizontal="center" vertical="center"/>
    </xf>
    <xf numFmtId="0" fontId="4" fillId="3" borderId="106" xfId="0" applyFont="1" applyFill="1" applyBorder="1" applyAlignment="1">
      <alignment vertical="center"/>
    </xf>
    <xf numFmtId="0" fontId="14" fillId="3" borderId="121" xfId="0" applyFont="1" applyFill="1" applyBorder="1" applyAlignment="1">
      <alignment horizontal="left"/>
    </xf>
    <xf numFmtId="0" fontId="14" fillId="3" borderId="122" xfId="0" applyFont="1" applyFill="1" applyBorder="1" applyAlignment="1">
      <alignment horizontal="left"/>
    </xf>
    <xf numFmtId="0" fontId="4" fillId="0" borderId="0" xfId="0" applyFont="1"/>
    <xf numFmtId="0" fontId="4" fillId="0" borderId="0" xfId="0" applyFont="1" applyFill="1"/>
    <xf numFmtId="0" fontId="4" fillId="0" borderId="108" xfId="0" applyFont="1" applyFill="1" applyBorder="1" applyAlignment="1">
      <alignment horizontal="center" vertical="center" wrapText="1"/>
    </xf>
    <xf numFmtId="0" fontId="108" fillId="78" borderId="95" xfId="0" applyFont="1" applyFill="1" applyBorder="1" applyAlignment="1">
      <alignment horizontal="left" vertical="center"/>
    </xf>
    <xf numFmtId="0" fontId="108" fillId="78" borderId="93" xfId="0" applyFont="1" applyFill="1" applyBorder="1" applyAlignment="1">
      <alignment vertical="center" wrapText="1"/>
    </xf>
    <xf numFmtId="0" fontId="108" fillId="78" borderId="93" xfId="0" applyFont="1" applyFill="1" applyBorder="1" applyAlignment="1">
      <alignment horizontal="left" vertical="center" wrapText="1"/>
    </xf>
    <xf numFmtId="0" fontId="108" fillId="0" borderId="95" xfId="0" applyFont="1" applyFill="1" applyBorder="1" applyAlignment="1">
      <alignment horizontal="right" vertical="center"/>
    </xf>
    <xf numFmtId="0" fontId="4" fillId="0" borderId="123" xfId="0" applyFont="1" applyFill="1" applyBorder="1" applyAlignment="1">
      <alignment horizontal="center" vertical="center" wrapText="1"/>
    </xf>
    <xf numFmtId="0" fontId="6" fillId="3" borderId="124" xfId="0" applyFont="1" applyFill="1" applyBorder="1" applyAlignment="1">
      <alignment vertical="center"/>
    </xf>
    <xf numFmtId="0" fontId="4" fillId="3" borderId="24" xfId="0" applyFont="1" applyFill="1" applyBorder="1" applyAlignment="1">
      <alignment vertical="center"/>
    </xf>
    <xf numFmtId="0" fontId="4" fillId="0" borderId="125" xfId="0" applyFont="1" applyFill="1" applyBorder="1" applyAlignment="1">
      <alignment horizontal="center" vertical="center"/>
    </xf>
    <xf numFmtId="0" fontId="4" fillId="0" borderId="123" xfId="0" applyFont="1" applyFill="1" applyBorder="1" applyAlignment="1">
      <alignment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5" xfId="0" applyBorder="1"/>
    <xf numFmtId="0" fontId="0" fillId="0" borderId="125" xfId="0" applyBorder="1" applyAlignment="1">
      <alignment horizontal="center"/>
    </xf>
    <xf numFmtId="0" fontId="4" fillId="0" borderId="107" xfId="0" applyFont="1" applyBorder="1" applyAlignment="1">
      <alignment vertical="center" wrapText="1"/>
    </xf>
    <xf numFmtId="167" fontId="4" fillId="0" borderId="108" xfId="0" applyNumberFormat="1" applyFont="1" applyBorder="1" applyAlignment="1">
      <alignment horizontal="center" vertical="center"/>
    </xf>
    <xf numFmtId="167" fontId="4" fillId="0" borderId="123" xfId="0" applyNumberFormat="1" applyFont="1" applyBorder="1" applyAlignment="1">
      <alignment horizontal="center" vertical="center"/>
    </xf>
    <xf numFmtId="167" fontId="14" fillId="0" borderId="108" xfId="0" applyNumberFormat="1" applyFont="1" applyBorder="1" applyAlignment="1">
      <alignment horizontal="center" vertical="center"/>
    </xf>
    <xf numFmtId="0" fontId="14" fillId="0" borderId="107" xfId="0" applyFont="1" applyBorder="1" applyAlignment="1">
      <alignment vertical="center" wrapText="1"/>
    </xf>
    <xf numFmtId="0" fontId="0" fillId="0" borderId="25" xfId="0" applyBorder="1"/>
    <xf numFmtId="0" fontId="6" fillId="36" borderId="126"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5" xfId="0" applyFont="1" applyFill="1" applyBorder="1" applyAlignment="1">
      <alignment horizontal="left" vertical="center" wrapText="1"/>
    </xf>
    <xf numFmtId="0" fontId="6" fillId="36" borderId="108" xfId="0" applyFont="1" applyFill="1" applyBorder="1" applyAlignment="1">
      <alignment horizontal="left" vertical="center" wrapText="1"/>
    </xf>
    <xf numFmtId="0" fontId="6" fillId="36" borderId="123" xfId="0" applyFont="1" applyFill="1" applyBorder="1" applyAlignment="1">
      <alignment horizontal="left" vertical="center" wrapText="1"/>
    </xf>
    <xf numFmtId="0" fontId="4" fillId="0" borderId="125" xfId="0" applyFont="1" applyFill="1" applyBorder="1" applyAlignment="1">
      <alignment horizontal="right" vertical="center" wrapText="1"/>
    </xf>
    <xf numFmtId="0" fontId="4" fillId="0" borderId="108" xfId="0" applyFont="1" applyFill="1" applyBorder="1" applyAlignment="1">
      <alignment horizontal="left" vertical="center" wrapText="1"/>
    </xf>
    <xf numFmtId="0" fontId="111" fillId="0" borderId="125" xfId="0" applyFont="1" applyFill="1" applyBorder="1" applyAlignment="1">
      <alignment horizontal="right" vertical="center" wrapText="1"/>
    </xf>
    <xf numFmtId="0" fontId="111" fillId="0" borderId="108" xfId="0" applyFont="1" applyFill="1" applyBorder="1" applyAlignment="1">
      <alignment horizontal="left" vertical="center" wrapText="1"/>
    </xf>
    <xf numFmtId="0" fontId="6" fillId="0" borderId="125"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0" fontId="22" fillId="0" borderId="125" xfId="0" applyFont="1" applyBorder="1" applyAlignment="1">
      <alignment horizontal="center" vertical="center" wrapText="1"/>
    </xf>
    <xf numFmtId="0" fontId="22" fillId="0" borderId="108" xfId="0" applyFont="1" applyBorder="1" applyAlignment="1">
      <alignment vertical="center" wrapText="1"/>
    </xf>
    <xf numFmtId="3" fontId="23" fillId="36" borderId="108" xfId="0" applyNumberFormat="1" applyFont="1" applyFill="1" applyBorder="1" applyAlignment="1">
      <alignment vertical="center" wrapText="1"/>
    </xf>
    <xf numFmtId="3" fontId="23" fillId="36" borderId="123" xfId="0" applyNumberFormat="1" applyFont="1" applyFill="1" applyBorder="1" applyAlignment="1">
      <alignment vertical="center" wrapText="1"/>
    </xf>
    <xf numFmtId="14" fontId="7" fillId="3" borderId="108" xfId="8" quotePrefix="1" applyNumberFormat="1" applyFont="1" applyFill="1" applyBorder="1" applyAlignment="1" applyProtection="1">
      <alignment horizontal="left" vertical="center" wrapText="1" indent="2"/>
      <protection locked="0"/>
    </xf>
    <xf numFmtId="3" fontId="23" fillId="0" borderId="108" xfId="0" applyNumberFormat="1" applyFont="1" applyBorder="1" applyAlignment="1">
      <alignment vertical="center" wrapText="1"/>
    </xf>
    <xf numFmtId="3" fontId="23" fillId="0" borderId="123" xfId="0" applyNumberFormat="1" applyFont="1" applyBorder="1" applyAlignment="1">
      <alignment vertical="center" wrapText="1"/>
    </xf>
    <xf numFmtId="14" fontId="7" fillId="3" borderId="108" xfId="8" quotePrefix="1" applyNumberFormat="1" applyFont="1" applyFill="1" applyBorder="1" applyAlignment="1" applyProtection="1">
      <alignment horizontal="left" vertical="center" wrapText="1" indent="3"/>
      <protection locked="0"/>
    </xf>
    <xf numFmtId="3" fontId="23" fillId="0" borderId="108" xfId="0" applyNumberFormat="1" applyFont="1" applyFill="1" applyBorder="1" applyAlignment="1">
      <alignment vertical="center" wrapText="1"/>
    </xf>
    <xf numFmtId="0" fontId="22" fillId="0" borderId="108" xfId="0" applyFont="1" applyFill="1" applyBorder="1" applyAlignment="1">
      <alignment horizontal="left" vertical="center" wrapText="1" indent="2"/>
    </xf>
    <xf numFmtId="0" fontId="11" fillId="0" borderId="108" xfId="17" applyFill="1" applyBorder="1" applyAlignment="1" applyProtection="1"/>
    <xf numFmtId="49" fontId="111" fillId="0" borderId="125" xfId="0" applyNumberFormat="1" applyFont="1" applyFill="1" applyBorder="1" applyAlignment="1">
      <alignment horizontal="right" vertical="center" wrapText="1"/>
    </xf>
    <xf numFmtId="0" fontId="7" fillId="3" borderId="108" xfId="20960" applyFont="1" applyFill="1" applyBorder="1" applyAlignment="1" applyProtection="1"/>
    <xf numFmtId="0" fontId="105" fillId="0" borderId="108" xfId="20960" applyFont="1" applyFill="1" applyBorder="1" applyAlignment="1" applyProtection="1">
      <alignment horizontal="center" vertical="center"/>
    </xf>
    <xf numFmtId="0" fontId="4" fillId="0" borderId="108" xfId="0" applyFont="1" applyBorder="1"/>
    <xf numFmtId="0" fontId="11" fillId="0" borderId="108" xfId="17" applyFill="1" applyBorder="1" applyAlignment="1" applyProtection="1">
      <alignment horizontal="left" vertical="center" wrapText="1"/>
    </xf>
    <xf numFmtId="49" fontId="111" fillId="0" borderId="108" xfId="0" applyNumberFormat="1" applyFont="1" applyFill="1" applyBorder="1" applyAlignment="1">
      <alignment horizontal="right" vertical="center" wrapText="1"/>
    </xf>
    <xf numFmtId="0" fontId="11" fillId="0" borderId="108" xfId="17" applyFill="1" applyBorder="1" applyAlignment="1" applyProtection="1">
      <alignment horizontal="left" vertical="center"/>
    </xf>
    <xf numFmtId="0" fontId="11" fillId="0" borderId="108" xfId="17" applyBorder="1" applyAlignment="1" applyProtection="1"/>
    <xf numFmtId="0" fontId="4" fillId="0" borderId="108" xfId="0" applyFont="1" applyFill="1" applyBorder="1"/>
    <xf numFmtId="0" fontId="22" fillId="0" borderId="125" xfId="0" applyFont="1" applyFill="1" applyBorder="1" applyAlignment="1">
      <alignment horizontal="center" vertical="center" wrapText="1"/>
    </xf>
    <xf numFmtId="0" fontId="22" fillId="0" borderId="108" xfId="0" applyFont="1" applyFill="1" applyBorder="1" applyAlignment="1">
      <alignment vertical="center" wrapText="1"/>
    </xf>
    <xf numFmtId="3" fontId="23" fillId="0" borderId="123" xfId="0" applyNumberFormat="1" applyFont="1" applyFill="1" applyBorder="1" applyAlignment="1">
      <alignment vertical="center" wrapText="1"/>
    </xf>
    <xf numFmtId="0" fontId="114" fillId="79" borderId="109" xfId="21412" applyFont="1" applyFill="1" applyBorder="1" applyAlignment="1" applyProtection="1">
      <alignment vertical="center" wrapText="1"/>
      <protection locked="0"/>
    </xf>
    <xf numFmtId="0" fontId="115" fillId="70" borderId="103" xfId="21412" applyFont="1" applyFill="1" applyBorder="1" applyAlignment="1" applyProtection="1">
      <alignment horizontal="center" vertical="center"/>
      <protection locked="0"/>
    </xf>
    <xf numFmtId="0" fontId="114" fillId="80" borderId="108" xfId="21412" applyFont="1" applyFill="1" applyBorder="1" applyAlignment="1" applyProtection="1">
      <alignment horizontal="center" vertical="center"/>
      <protection locked="0"/>
    </xf>
    <xf numFmtId="0" fontId="114" fillId="79" borderId="109" xfId="21412" applyFont="1" applyFill="1" applyBorder="1" applyAlignment="1" applyProtection="1">
      <alignment vertical="center"/>
      <protection locked="0"/>
    </xf>
    <xf numFmtId="0" fontId="116" fillId="70" borderId="103" xfId="21412" applyFont="1" applyFill="1" applyBorder="1" applyAlignment="1" applyProtection="1">
      <alignment horizontal="center" vertical="center"/>
      <protection locked="0"/>
    </xf>
    <xf numFmtId="0" fontId="116" fillId="3" borderId="103" xfId="21412" applyFont="1" applyFill="1" applyBorder="1" applyAlignment="1" applyProtection="1">
      <alignment horizontal="center" vertical="center"/>
      <protection locked="0"/>
    </xf>
    <xf numFmtId="0" fontId="116" fillId="0" borderId="103" xfId="21412" applyFont="1" applyFill="1" applyBorder="1" applyAlignment="1" applyProtection="1">
      <alignment horizontal="center" vertical="center"/>
      <protection locked="0"/>
    </xf>
    <xf numFmtId="0" fontId="117" fillId="80" borderId="108" xfId="21412" applyFont="1" applyFill="1" applyBorder="1" applyAlignment="1" applyProtection="1">
      <alignment horizontal="center" vertical="center"/>
      <protection locked="0"/>
    </xf>
    <xf numFmtId="0" fontId="114" fillId="79" borderId="109" xfId="21412" applyFont="1" applyFill="1" applyBorder="1" applyAlignment="1" applyProtection="1">
      <alignment horizontal="center" vertical="center"/>
      <protection locked="0"/>
    </xf>
    <xf numFmtId="0" fontId="64" fillId="79" borderId="109" xfId="21412" applyFont="1" applyFill="1" applyBorder="1" applyAlignment="1" applyProtection="1">
      <alignment vertical="center"/>
      <protection locked="0"/>
    </xf>
    <xf numFmtId="0" fontId="116" fillId="70" borderId="108" xfId="21412" applyFont="1" applyFill="1" applyBorder="1" applyAlignment="1" applyProtection="1">
      <alignment horizontal="center" vertical="center"/>
      <protection locked="0"/>
    </xf>
    <xf numFmtId="0" fontId="38" fillId="70" borderId="108" xfId="21412" applyFont="1" applyFill="1" applyBorder="1" applyAlignment="1" applyProtection="1">
      <alignment horizontal="center" vertical="center"/>
      <protection locked="0"/>
    </xf>
    <xf numFmtId="0" fontId="64" fillId="79" borderId="107" xfId="21412" applyFont="1" applyFill="1" applyBorder="1" applyAlignment="1" applyProtection="1">
      <alignment vertical="center"/>
      <protection locked="0"/>
    </xf>
    <xf numFmtId="0" fontId="115" fillId="0" borderId="107" xfId="21412" applyFont="1" applyFill="1" applyBorder="1" applyAlignment="1" applyProtection="1">
      <alignment horizontal="left" vertical="center" wrapText="1"/>
      <protection locked="0"/>
    </xf>
    <xf numFmtId="164" fontId="115" fillId="0" borderId="108" xfId="948" applyNumberFormat="1" applyFont="1" applyFill="1" applyBorder="1" applyAlignment="1" applyProtection="1">
      <alignment horizontal="right" vertical="center"/>
      <protection locked="0"/>
    </xf>
    <xf numFmtId="0" fontId="114" fillId="80" borderId="107" xfId="21412" applyFont="1" applyFill="1" applyBorder="1" applyAlignment="1" applyProtection="1">
      <alignment vertical="top" wrapText="1"/>
      <protection locked="0"/>
    </xf>
    <xf numFmtId="164" fontId="115" fillId="80" borderId="108" xfId="948" applyNumberFormat="1" applyFont="1" applyFill="1" applyBorder="1" applyAlignment="1" applyProtection="1">
      <alignment horizontal="right" vertical="center"/>
    </xf>
    <xf numFmtId="164" fontId="64" fillId="79" borderId="107" xfId="948" applyNumberFormat="1" applyFont="1" applyFill="1" applyBorder="1" applyAlignment="1" applyProtection="1">
      <alignment horizontal="right" vertical="center"/>
      <protection locked="0"/>
    </xf>
    <xf numFmtId="0" fontId="115" fillId="70" borderId="107" xfId="21412" applyFont="1" applyFill="1" applyBorder="1" applyAlignment="1" applyProtection="1">
      <alignment vertical="center" wrapText="1"/>
      <protection locked="0"/>
    </xf>
    <xf numFmtId="0" fontId="115" fillId="70" borderId="107" xfId="21412" applyFont="1" applyFill="1" applyBorder="1" applyAlignment="1" applyProtection="1">
      <alignment horizontal="left" vertical="center" wrapText="1"/>
      <protection locked="0"/>
    </xf>
    <xf numFmtId="0" fontId="115" fillId="0" borderId="107" xfId="21412" applyFont="1" applyFill="1" applyBorder="1" applyAlignment="1" applyProtection="1">
      <alignment vertical="center" wrapText="1"/>
      <protection locked="0"/>
    </xf>
    <xf numFmtId="0" fontId="115" fillId="3" borderId="107" xfId="21412" applyFont="1" applyFill="1" applyBorder="1" applyAlignment="1" applyProtection="1">
      <alignment horizontal="left" vertical="center" wrapText="1"/>
      <protection locked="0"/>
    </xf>
    <xf numFmtId="0" fontId="114" fillId="80" borderId="107" xfId="21412" applyFont="1" applyFill="1" applyBorder="1" applyAlignment="1" applyProtection="1">
      <alignment vertical="center" wrapText="1"/>
      <protection locked="0"/>
    </xf>
    <xf numFmtId="164" fontId="114" fillId="79" borderId="107" xfId="948" applyNumberFormat="1" applyFont="1" applyFill="1" applyBorder="1" applyAlignment="1" applyProtection="1">
      <alignment horizontal="right" vertical="center"/>
      <protection locked="0"/>
    </xf>
    <xf numFmtId="164" fontId="115" fillId="3" borderId="108" xfId="948" applyNumberFormat="1" applyFont="1" applyFill="1" applyBorder="1" applyAlignment="1" applyProtection="1">
      <alignment horizontal="right" vertical="center"/>
      <protection locked="0"/>
    </xf>
    <xf numFmtId="1" fontId="6" fillId="36" borderId="123" xfId="0" applyNumberFormat="1" applyFont="1" applyFill="1" applyBorder="1" applyAlignment="1">
      <alignment horizontal="right" vertical="center" wrapText="1"/>
    </xf>
    <xf numFmtId="1" fontId="111" fillId="0" borderId="123" xfId="0" applyNumberFormat="1" applyFont="1" applyFill="1" applyBorder="1" applyAlignment="1">
      <alignment horizontal="right" vertical="center" wrapText="1"/>
    </xf>
    <xf numFmtId="1" fontId="6" fillId="36" borderId="123" xfId="0" applyNumberFormat="1" applyFont="1" applyFill="1" applyBorder="1" applyAlignment="1">
      <alignment horizontal="center" vertical="center" wrapText="1"/>
    </xf>
    <xf numFmtId="10" fontId="7" fillId="0" borderId="108" xfId="20961" applyNumberFormat="1" applyFont="1" applyFill="1" applyBorder="1" applyAlignment="1">
      <alignment horizontal="left" vertical="center" wrapText="1"/>
    </xf>
    <xf numFmtId="10" fontId="4" fillId="0" borderId="108" xfId="20961" applyNumberFormat="1" applyFont="1" applyFill="1" applyBorder="1" applyAlignment="1">
      <alignment horizontal="left" vertical="center" wrapText="1"/>
    </xf>
    <xf numFmtId="10" fontId="6" fillId="36" borderId="108" xfId="0" applyNumberFormat="1" applyFont="1" applyFill="1" applyBorder="1" applyAlignment="1">
      <alignment horizontal="left" vertical="center" wrapText="1"/>
    </xf>
    <xf numFmtId="10" fontId="111" fillId="0" borderId="108" xfId="20961" applyNumberFormat="1" applyFont="1" applyFill="1" applyBorder="1" applyAlignment="1">
      <alignment horizontal="left" vertical="center" wrapText="1"/>
    </xf>
    <xf numFmtId="10" fontId="6" fillId="36" borderId="108" xfId="20961" applyNumberFormat="1" applyFont="1" applyFill="1" applyBorder="1" applyAlignment="1">
      <alignment horizontal="left" vertical="center" wrapText="1"/>
    </xf>
    <xf numFmtId="10" fontId="6" fillId="36" borderId="108" xfId="0"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left" vertical="center"/>
    </xf>
    <xf numFmtId="43" fontId="7" fillId="0" borderId="0" xfId="7" applyFont="1"/>
    <xf numFmtId="0" fontId="109" fillId="0" borderId="0" xfId="0" applyFont="1" applyAlignment="1">
      <alignment wrapText="1"/>
    </xf>
    <xf numFmtId="10" fontId="4" fillId="0" borderId="3" xfId="20961" applyNumberFormat="1" applyFont="1" applyFill="1" applyBorder="1" applyAlignment="1" applyProtection="1">
      <alignment horizontal="right" vertical="center" wrapText="1"/>
      <protection locked="0"/>
    </xf>
    <xf numFmtId="10" fontId="4" fillId="0" borderId="3" xfId="20961" applyNumberFormat="1" applyFont="1" applyBorder="1" applyAlignment="1" applyProtection="1">
      <alignment vertical="center" wrapText="1"/>
      <protection locked="0"/>
    </xf>
    <xf numFmtId="10" fontId="4" fillId="0" borderId="23" xfId="20961" applyNumberFormat="1" applyFont="1" applyBorder="1" applyAlignment="1" applyProtection="1">
      <alignment vertical="center" wrapText="1"/>
      <protection locked="0"/>
    </xf>
    <xf numFmtId="10" fontId="9" fillId="2" borderId="3" xfId="20961" applyNumberFormat="1" applyFont="1" applyFill="1" applyBorder="1" applyAlignment="1" applyProtection="1">
      <alignment vertical="center"/>
      <protection locked="0"/>
    </xf>
    <xf numFmtId="10" fontId="17" fillId="2" borderId="3" xfId="20961" applyNumberFormat="1" applyFont="1" applyFill="1" applyBorder="1" applyAlignment="1" applyProtection="1">
      <alignment vertical="center"/>
      <protection locked="0"/>
    </xf>
    <xf numFmtId="10" fontId="17" fillId="2" borderId="23" xfId="20961" applyNumberFormat="1" applyFont="1" applyFill="1" applyBorder="1" applyAlignment="1" applyProtection="1">
      <alignment vertical="center"/>
      <protection locked="0"/>
    </xf>
    <xf numFmtId="10" fontId="28" fillId="37" borderId="0" xfId="20961" applyNumberFormat="1" applyFont="1" applyFill="1" applyBorder="1"/>
    <xf numFmtId="10" fontId="28" fillId="37" borderId="101" xfId="20961" applyNumberFormat="1" applyFont="1" applyFill="1" applyBorder="1"/>
    <xf numFmtId="10" fontId="9" fillId="2" borderId="23" xfId="20961"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0" fontId="17" fillId="2" borderId="27" xfId="20961" applyNumberFormat="1" applyFont="1" applyFill="1" applyBorder="1" applyAlignment="1" applyProtection="1">
      <alignment vertical="center"/>
      <protection locked="0"/>
    </xf>
    <xf numFmtId="9" fontId="4" fillId="0" borderId="24" xfId="20961" applyFont="1" applyBorder="1" applyAlignment="1"/>
    <xf numFmtId="165" fontId="4" fillId="0" borderId="24" xfId="20961" applyNumberFormat="1" applyFont="1" applyBorder="1" applyAlignment="1"/>
    <xf numFmtId="165" fontId="4" fillId="0" borderId="43" xfId="20961" applyNumberFormat="1" applyFont="1" applyBorder="1" applyAlignment="1"/>
    <xf numFmtId="164" fontId="4" fillId="0" borderId="59" xfId="7" applyNumberFormat="1" applyFont="1" applyFill="1" applyBorder="1" applyAlignment="1">
      <alignment vertical="center"/>
    </xf>
    <xf numFmtId="164" fontId="4" fillId="0" borderId="73" xfId="7" applyNumberFormat="1" applyFont="1" applyFill="1" applyBorder="1" applyAlignment="1">
      <alignment vertical="center"/>
    </xf>
    <xf numFmtId="164" fontId="4" fillId="3" borderId="106"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109" xfId="7" applyNumberFormat="1" applyFont="1" applyFill="1" applyBorder="1" applyAlignment="1">
      <alignment vertical="center"/>
    </xf>
    <xf numFmtId="164" fontId="4" fillId="0" borderId="123" xfId="7" applyNumberFormat="1" applyFont="1" applyFill="1" applyBorder="1" applyAlignment="1">
      <alignment vertical="center"/>
    </xf>
    <xf numFmtId="164" fontId="4" fillId="0" borderId="108"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94" fontId="4" fillId="0" borderId="30" xfId="7" applyNumberFormat="1" applyFont="1" applyFill="1" applyBorder="1" applyAlignment="1">
      <alignment vertical="center"/>
    </xf>
    <xf numFmtId="194" fontId="4" fillId="0" borderId="21" xfId="7" applyNumberFormat="1" applyFont="1" applyFill="1" applyBorder="1" applyAlignment="1">
      <alignment vertical="center"/>
    </xf>
    <xf numFmtId="194" fontId="4" fillId="0" borderId="104" xfId="7" applyNumberFormat="1" applyFont="1" applyFill="1" applyBorder="1" applyAlignment="1">
      <alignment vertical="center"/>
    </xf>
    <xf numFmtId="194" fontId="4" fillId="0" borderId="117" xfId="7" applyNumberFormat="1" applyFont="1" applyFill="1" applyBorder="1" applyAlignment="1">
      <alignment vertical="center"/>
    </xf>
    <xf numFmtId="10" fontId="4" fillId="0" borderId="102" xfId="20961" applyNumberFormat="1" applyFont="1" applyFill="1" applyBorder="1" applyAlignment="1">
      <alignment vertical="center"/>
    </xf>
    <xf numFmtId="10" fontId="4" fillId="0" borderId="119" xfId="20961" applyNumberFormat="1" applyFont="1" applyFill="1" applyBorder="1" applyAlignment="1">
      <alignment vertical="center"/>
    </xf>
    <xf numFmtId="10" fontId="115" fillId="80" borderId="108" xfId="20961" applyNumberFormat="1" applyFont="1" applyFill="1" applyBorder="1" applyAlignment="1" applyProtection="1">
      <alignment horizontal="right" vertical="center"/>
    </xf>
    <xf numFmtId="43" fontId="4" fillId="0" borderId="123" xfId="7" applyFont="1" applyFill="1" applyBorder="1" applyAlignment="1">
      <alignment horizontal="right" vertical="center" wrapText="1"/>
    </xf>
    <xf numFmtId="43" fontId="111" fillId="0" borderId="123" xfId="7" applyFont="1" applyFill="1" applyBorder="1" applyAlignment="1">
      <alignment horizontal="right" vertical="center" wrapText="1"/>
    </xf>
    <xf numFmtId="43" fontId="7" fillId="0" borderId="27" xfId="7" applyFont="1" applyFill="1" applyBorder="1" applyAlignment="1" applyProtection="1">
      <alignment horizontal="right" vertical="center"/>
    </xf>
    <xf numFmtId="14" fontId="7" fillId="0" borderId="0" xfId="0" applyNumberFormat="1" applyFont="1"/>
    <xf numFmtId="14" fontId="4" fillId="0" borderId="0" xfId="0" applyNumberFormat="1" applyFont="1"/>
    <xf numFmtId="0" fontId="11" fillId="0" borderId="3" xfId="17" applyBorder="1" applyAlignment="1" applyProtection="1"/>
    <xf numFmtId="0" fontId="25" fillId="0" borderId="125" xfId="0" applyFont="1" applyBorder="1" applyAlignment="1">
      <alignment horizontal="center"/>
    </xf>
    <xf numFmtId="0" fontId="19" fillId="0" borderId="12" xfId="0" applyFont="1" applyBorder="1" applyAlignment="1">
      <alignment horizontal="right"/>
    </xf>
    <xf numFmtId="0" fontId="106" fillId="0" borderId="75" xfId="0" applyFont="1" applyBorder="1" applyAlignment="1">
      <alignment horizontal="left" vertical="center" wrapText="1"/>
    </xf>
    <xf numFmtId="0" fontId="106" fillId="0" borderId="74"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8"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8" xfId="0" applyFont="1" applyFill="1" applyBorder="1" applyAlignment="1">
      <alignment horizontal="center" vertical="center" wrapText="1"/>
    </xf>
    <xf numFmtId="0" fontId="4" fillId="0" borderId="109" xfId="0" applyFont="1" applyFill="1" applyBorder="1" applyAlignment="1">
      <alignment horizontal="center"/>
    </xf>
    <xf numFmtId="0" fontId="4" fillId="0" borderId="24" xfId="0" applyFont="1" applyFill="1" applyBorder="1" applyAlignment="1">
      <alignment horizontal="center"/>
    </xf>
    <xf numFmtId="0" fontId="6" fillId="36" borderId="127"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4" xfId="0" applyFont="1" applyFill="1" applyBorder="1" applyAlignment="1">
      <alignment horizontal="center" vertical="center" wrapText="1"/>
    </xf>
    <xf numFmtId="0" fontId="6" fillId="36" borderId="107" xfId="0" applyFont="1" applyFill="1" applyBorder="1" applyAlignment="1">
      <alignment horizontal="center" vertical="center" wrapText="1"/>
    </xf>
    <xf numFmtId="0" fontId="103" fillId="3" borderId="76" xfId="13" applyFont="1" applyFill="1" applyBorder="1" applyAlignment="1" applyProtection="1">
      <alignment horizontal="center" vertical="center" wrapText="1"/>
      <protection locked="0"/>
    </xf>
    <xf numFmtId="0" fontId="103" fillId="3" borderId="7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99" xfId="1" applyNumberFormat="1" applyFont="1" applyFill="1" applyBorder="1" applyAlignment="1" applyProtection="1">
      <alignment horizontal="center" vertical="center" wrapText="1"/>
      <protection locked="0"/>
    </xf>
    <xf numFmtId="164" fontId="15" fillId="0" borderId="100"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15"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108" fillId="0" borderId="8"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8" fillId="0" borderId="3" xfId="0" applyFont="1" applyFill="1" applyBorder="1" applyAlignment="1">
      <alignment horizontal="left"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7" fillId="76" borderId="84" xfId="0" applyFont="1" applyFill="1" applyBorder="1" applyAlignment="1">
      <alignment horizontal="center" vertical="center" wrapText="1"/>
    </xf>
    <xf numFmtId="0" fontId="108" fillId="3" borderId="8" xfId="0" applyFont="1" applyFill="1" applyBorder="1" applyAlignment="1">
      <alignment vertical="center" wrapText="1"/>
    </xf>
    <xf numFmtId="0" fontId="108" fillId="3" borderId="10" xfId="0" applyFont="1" applyFill="1" applyBorder="1" applyAlignment="1">
      <alignment vertical="center" wrapText="1"/>
    </xf>
    <xf numFmtId="0" fontId="108" fillId="0" borderId="8" xfId="0" applyFont="1" applyFill="1" applyBorder="1" applyAlignment="1">
      <alignment horizontal="left"/>
    </xf>
    <xf numFmtId="0" fontId="108" fillId="0" borderId="10" xfId="0" applyFont="1" applyFill="1" applyBorder="1" applyAlignment="1">
      <alignment horizontal="left"/>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7" fillId="0" borderId="81" xfId="0" applyFont="1" applyFill="1" applyBorder="1" applyAlignment="1">
      <alignment horizontal="center" vertical="center"/>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0" borderId="8" xfId="0" applyFont="1" applyFill="1" applyBorder="1" applyAlignment="1">
      <alignment vertical="center" wrapText="1"/>
    </xf>
    <xf numFmtId="0" fontId="108" fillId="0" borderId="10" xfId="0" applyFont="1" applyFill="1" applyBorder="1" applyAlignment="1">
      <alignment vertical="center" wrapText="1"/>
    </xf>
    <xf numFmtId="0" fontId="108" fillId="3" borderId="86" xfId="0" applyFont="1" applyFill="1" applyBorder="1" applyAlignment="1">
      <alignment horizontal="left" vertical="center" wrapText="1"/>
    </xf>
    <xf numFmtId="0" fontId="108" fillId="3" borderId="87" xfId="0" applyFont="1" applyFill="1" applyBorder="1" applyAlignment="1">
      <alignment horizontal="left" vertical="center" wrapText="1"/>
    </xf>
    <xf numFmtId="0" fontId="108" fillId="0" borderId="89" xfId="0" applyFont="1" applyFill="1" applyBorder="1" applyAlignment="1">
      <alignment horizontal="left" vertical="center" wrapText="1"/>
    </xf>
    <xf numFmtId="0" fontId="108" fillId="0" borderId="90" xfId="0" applyFont="1" applyFill="1" applyBorder="1" applyAlignment="1">
      <alignment horizontal="left" vertical="center" wrapText="1"/>
    </xf>
    <xf numFmtId="0" fontId="108" fillId="0" borderId="86" xfId="0" applyFont="1" applyFill="1" applyBorder="1" applyAlignment="1">
      <alignment vertical="center" wrapText="1"/>
    </xf>
    <xf numFmtId="0" fontId="108" fillId="0" borderId="87" xfId="0" applyFont="1" applyFill="1" applyBorder="1" applyAlignment="1">
      <alignment vertical="center" wrapText="1"/>
    </xf>
    <xf numFmtId="0" fontId="108" fillId="0" borderId="86" xfId="0" applyFont="1" applyFill="1" applyBorder="1" applyAlignment="1">
      <alignment horizontal="left" vertical="center" wrapText="1"/>
    </xf>
    <xf numFmtId="0" fontId="108" fillId="0" borderId="87" xfId="0" applyFont="1" applyFill="1" applyBorder="1" applyAlignment="1">
      <alignment horizontal="left" vertical="center" wrapText="1"/>
    </xf>
    <xf numFmtId="0" fontId="107" fillId="76" borderId="91"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2" xfId="0" applyFont="1" applyFill="1" applyBorder="1" applyAlignment="1">
      <alignment horizontal="center" vertical="center" wrapText="1"/>
    </xf>
    <xf numFmtId="0" fontId="107" fillId="76" borderId="96" xfId="0" applyFont="1" applyFill="1" applyBorder="1" applyAlignment="1">
      <alignment horizontal="center" vertical="center"/>
    </xf>
    <xf numFmtId="0" fontId="107" fillId="76" borderId="97" xfId="0" applyFont="1" applyFill="1" applyBorder="1" applyAlignment="1">
      <alignment horizontal="center" vertical="center"/>
    </xf>
    <xf numFmtId="0" fontId="107" fillId="76" borderId="98" xfId="0" applyFont="1" applyFill="1" applyBorder="1" applyAlignment="1">
      <alignment horizontal="center" vertical="center"/>
    </xf>
    <xf numFmtId="0" fontId="108" fillId="0" borderId="109" xfId="0" applyFont="1" applyFill="1" applyBorder="1" applyAlignment="1">
      <alignment horizontal="left" vertical="center" wrapText="1"/>
    </xf>
    <xf numFmtId="0" fontId="108" fillId="0" borderId="107" xfId="0" applyFont="1" applyFill="1" applyBorder="1" applyAlignment="1">
      <alignment horizontal="left" vertical="center" wrapText="1"/>
    </xf>
    <xf numFmtId="0" fontId="107" fillId="0" borderId="94" xfId="0" applyFont="1" applyFill="1" applyBorder="1" applyAlignment="1">
      <alignment horizontal="center" vertical="center"/>
    </xf>
    <xf numFmtId="0" fontId="108" fillId="78" borderId="8" xfId="0" applyFont="1" applyFill="1" applyBorder="1" applyAlignment="1">
      <alignment vertical="center" wrapText="1"/>
    </xf>
    <xf numFmtId="0" fontId="108" fillId="78" borderId="10" xfId="0" applyFont="1" applyFill="1" applyBorder="1" applyAlignment="1">
      <alignment vertical="center" wrapText="1"/>
    </xf>
    <xf numFmtId="0" fontId="108" fillId="3" borderId="8" xfId="0" applyFont="1" applyFill="1" applyBorder="1" applyAlignment="1">
      <alignment horizontal="left" vertical="center" wrapText="1"/>
    </xf>
    <xf numFmtId="0" fontId="108" fillId="3" borderId="10" xfId="0" applyFont="1" applyFill="1" applyBorder="1" applyAlignment="1">
      <alignment horizontal="lef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alyk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workbookViewId="0">
      <pane xSplit="1" ySplit="7" topLeftCell="B8" activePane="bottomRight" state="frozen"/>
      <selection pane="topRight" activeCell="B1" sqref="B1"/>
      <selection pane="bottomLeft" activeCell="A8" sqref="A8"/>
      <selection pane="bottomRight" activeCell="E20" sqref="E20"/>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10"/>
      <c r="B1" s="198" t="s">
        <v>257</v>
      </c>
      <c r="C1" s="99"/>
    </row>
    <row r="2" spans="1:3" s="195" customFormat="1" ht="15.75">
      <c r="A2" s="254">
        <v>1</v>
      </c>
      <c r="B2" s="196" t="s">
        <v>258</v>
      </c>
      <c r="C2" s="193" t="s">
        <v>617</v>
      </c>
    </row>
    <row r="3" spans="1:3" s="195" customFormat="1" ht="15.75">
      <c r="A3" s="254">
        <v>2</v>
      </c>
      <c r="B3" s="197" t="s">
        <v>259</v>
      </c>
      <c r="C3" s="193" t="s">
        <v>618</v>
      </c>
    </row>
    <row r="4" spans="1:3" s="195" customFormat="1" ht="15.75">
      <c r="A4" s="254">
        <v>3</v>
      </c>
      <c r="B4" s="197" t="s">
        <v>260</v>
      </c>
      <c r="C4" s="193" t="s">
        <v>619</v>
      </c>
    </row>
    <row r="5" spans="1:3" s="195" customFormat="1" ht="15.75">
      <c r="A5" s="255">
        <v>4</v>
      </c>
      <c r="B5" s="200" t="s">
        <v>261</v>
      </c>
      <c r="C5" s="526" t="s">
        <v>620</v>
      </c>
    </row>
    <row r="6" spans="1:3" s="199" customFormat="1" ht="65.25" customHeight="1">
      <c r="A6" s="529" t="s">
        <v>495</v>
      </c>
      <c r="B6" s="530"/>
      <c r="C6" s="530"/>
    </row>
    <row r="7" spans="1:3">
      <c r="A7" s="441" t="s">
        <v>407</v>
      </c>
      <c r="B7" s="442" t="s">
        <v>262</v>
      </c>
    </row>
    <row r="8" spans="1:3">
      <c r="A8" s="443">
        <v>1</v>
      </c>
      <c r="B8" s="439" t="s">
        <v>226</v>
      </c>
    </row>
    <row r="9" spans="1:3">
      <c r="A9" s="443">
        <v>2</v>
      </c>
      <c r="B9" s="439" t="s">
        <v>263</v>
      </c>
    </row>
    <row r="10" spans="1:3">
      <c r="A10" s="443">
        <v>3</v>
      </c>
      <c r="B10" s="439" t="s">
        <v>264</v>
      </c>
    </row>
    <row r="11" spans="1:3">
      <c r="A11" s="443">
        <v>4</v>
      </c>
      <c r="B11" s="439" t="s">
        <v>265</v>
      </c>
      <c r="C11" s="194"/>
    </row>
    <row r="12" spans="1:3">
      <c r="A12" s="443">
        <v>5</v>
      </c>
      <c r="B12" s="439" t="s">
        <v>190</v>
      </c>
    </row>
    <row r="13" spans="1:3">
      <c r="A13" s="443">
        <v>6</v>
      </c>
      <c r="B13" s="444" t="s">
        <v>151</v>
      </c>
    </row>
    <row r="14" spans="1:3">
      <c r="A14" s="443">
        <v>7</v>
      </c>
      <c r="B14" s="439" t="s">
        <v>266</v>
      </c>
    </row>
    <row r="15" spans="1:3">
      <c r="A15" s="443">
        <v>8</v>
      </c>
      <c r="B15" s="439" t="s">
        <v>269</v>
      </c>
    </row>
    <row r="16" spans="1:3">
      <c r="A16" s="443">
        <v>9</v>
      </c>
      <c r="B16" s="439" t="s">
        <v>89</v>
      </c>
    </row>
    <row r="17" spans="1:2">
      <c r="A17" s="445" t="s">
        <v>552</v>
      </c>
      <c r="B17" s="439" t="s">
        <v>532</v>
      </c>
    </row>
    <row r="18" spans="1:2">
      <c r="A18" s="443">
        <v>10</v>
      </c>
      <c r="B18" s="439" t="s">
        <v>272</v>
      </c>
    </row>
    <row r="19" spans="1:2">
      <c r="A19" s="443">
        <v>11</v>
      </c>
      <c r="B19" s="444" t="s">
        <v>253</v>
      </c>
    </row>
    <row r="20" spans="1:2">
      <c r="A20" s="443">
        <v>12</v>
      </c>
      <c r="B20" s="444" t="s">
        <v>250</v>
      </c>
    </row>
    <row r="21" spans="1:2">
      <c r="A21" s="443">
        <v>13</v>
      </c>
      <c r="B21" s="446" t="s">
        <v>465</v>
      </c>
    </row>
    <row r="22" spans="1:2">
      <c r="A22" s="443">
        <v>14</v>
      </c>
      <c r="B22" s="447" t="s">
        <v>525</v>
      </c>
    </row>
    <row r="23" spans="1:2">
      <c r="A23" s="448">
        <v>15</v>
      </c>
      <c r="B23" s="444" t="s">
        <v>78</v>
      </c>
    </row>
    <row r="24" spans="1:2">
      <c r="A24" s="448">
        <v>15.1</v>
      </c>
      <c r="B24" s="439" t="s">
        <v>561</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C5"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36" activePane="bottomRight" state="frozen"/>
      <selection pane="topRight" activeCell="B1" sqref="B1"/>
      <selection pane="bottomLeft" activeCell="A5" sqref="A5"/>
      <selection pane="bottomRight" activeCell="F43" sqref="F43"/>
    </sheetView>
  </sheetViews>
  <sheetFormatPr defaultRowHeight="15"/>
  <cols>
    <col min="1" max="1" width="9.5703125" style="5" bestFit="1" customWidth="1"/>
    <col min="2" max="2" width="132.42578125" style="2" customWidth="1"/>
    <col min="3" max="3" width="18.42578125" style="2" customWidth="1"/>
  </cols>
  <sheetData>
    <row r="1" spans="1:6" ht="15.75">
      <c r="A1" s="18" t="s">
        <v>191</v>
      </c>
      <c r="B1" s="17" t="str">
        <f>Info!C2</f>
        <v>სს "ხალიკ ბანკი საქართველო"</v>
      </c>
      <c r="D1" s="2"/>
      <c r="E1" s="2"/>
      <c r="F1" s="2"/>
    </row>
    <row r="2" spans="1:6" s="22" customFormat="1" ht="15.75" customHeight="1">
      <c r="A2" s="22" t="s">
        <v>192</v>
      </c>
      <c r="B2" s="525">
        <f>'1. key ratios'!B2</f>
        <v>43921</v>
      </c>
    </row>
    <row r="3" spans="1:6" s="22" customFormat="1" ht="15.75" customHeight="1"/>
    <row r="4" spans="1:6" ht="15.75" thickBot="1">
      <c r="A4" s="5" t="s">
        <v>416</v>
      </c>
      <c r="B4" s="65" t="s">
        <v>89</v>
      </c>
    </row>
    <row r="5" spans="1:6">
      <c r="A5" s="145" t="s">
        <v>27</v>
      </c>
      <c r="B5" s="146"/>
      <c r="C5" s="147" t="s">
        <v>28</v>
      </c>
    </row>
    <row r="6" spans="1:6">
      <c r="A6" s="148">
        <v>1</v>
      </c>
      <c r="B6" s="88" t="s">
        <v>29</v>
      </c>
      <c r="C6" s="300">
        <f>SUM(C7:C11)</f>
        <v>86192072.079999983</v>
      </c>
    </row>
    <row r="7" spans="1:6">
      <c r="A7" s="148">
        <v>2</v>
      </c>
      <c r="B7" s="85" t="s">
        <v>30</v>
      </c>
      <c r="C7" s="301">
        <v>76000000</v>
      </c>
    </row>
    <row r="8" spans="1:6">
      <c r="A8" s="148">
        <v>3</v>
      </c>
      <c r="B8" s="79" t="s">
        <v>31</v>
      </c>
      <c r="C8" s="301"/>
    </row>
    <row r="9" spans="1:6">
      <c r="A9" s="148">
        <v>4</v>
      </c>
      <c r="B9" s="79" t="s">
        <v>32</v>
      </c>
      <c r="C9" s="301">
        <v>1591230.16</v>
      </c>
    </row>
    <row r="10" spans="1:6">
      <c r="A10" s="148">
        <v>5</v>
      </c>
      <c r="B10" s="79" t="s">
        <v>33</v>
      </c>
      <c r="C10" s="301"/>
    </row>
    <row r="11" spans="1:6">
      <c r="A11" s="148">
        <v>6</v>
      </c>
      <c r="B11" s="86" t="s">
        <v>34</v>
      </c>
      <c r="C11" s="301">
        <v>8600841.9199999943</v>
      </c>
    </row>
    <row r="12" spans="1:6" s="4" customFormat="1">
      <c r="A12" s="148">
        <v>7</v>
      </c>
      <c r="B12" s="88" t="s">
        <v>35</v>
      </c>
      <c r="C12" s="302">
        <f>SUM(C13:C27)</f>
        <v>5182126.6900000004</v>
      </c>
    </row>
    <row r="13" spans="1:6" s="4" customFormat="1">
      <c r="A13" s="148">
        <v>8</v>
      </c>
      <c r="B13" s="87" t="s">
        <v>36</v>
      </c>
      <c r="C13" s="303">
        <v>1591230.16</v>
      </c>
    </row>
    <row r="14" spans="1:6" s="4" customFormat="1" ht="25.5">
      <c r="A14" s="148">
        <v>9</v>
      </c>
      <c r="B14" s="80" t="s">
        <v>37</v>
      </c>
      <c r="C14" s="303"/>
    </row>
    <row r="15" spans="1:6" s="4" customFormat="1">
      <c r="A15" s="148">
        <v>10</v>
      </c>
      <c r="B15" s="81" t="s">
        <v>38</v>
      </c>
      <c r="C15" s="303">
        <v>3590896.5300000003</v>
      </c>
    </row>
    <row r="16" spans="1:6" s="4" customFormat="1">
      <c r="A16" s="148">
        <v>11</v>
      </c>
      <c r="B16" s="82" t="s">
        <v>39</v>
      </c>
      <c r="C16" s="303"/>
    </row>
    <row r="17" spans="1:3" s="4" customFormat="1">
      <c r="A17" s="148">
        <v>12</v>
      </c>
      <c r="B17" s="81" t="s">
        <v>40</v>
      </c>
      <c r="C17" s="303"/>
    </row>
    <row r="18" spans="1:3" s="4" customFormat="1">
      <c r="A18" s="148">
        <v>13</v>
      </c>
      <c r="B18" s="81" t="s">
        <v>41</v>
      </c>
      <c r="C18" s="303"/>
    </row>
    <row r="19" spans="1:3" s="4" customFormat="1">
      <c r="A19" s="148">
        <v>14</v>
      </c>
      <c r="B19" s="81" t="s">
        <v>42</v>
      </c>
      <c r="C19" s="303"/>
    </row>
    <row r="20" spans="1:3" s="4" customFormat="1" ht="25.5">
      <c r="A20" s="148">
        <v>15</v>
      </c>
      <c r="B20" s="81" t="s">
        <v>43</v>
      </c>
      <c r="C20" s="303"/>
    </row>
    <row r="21" spans="1:3" s="4" customFormat="1" ht="25.5">
      <c r="A21" s="148">
        <v>16</v>
      </c>
      <c r="B21" s="80" t="s">
        <v>44</v>
      </c>
      <c r="C21" s="303"/>
    </row>
    <row r="22" spans="1:3" s="4" customFormat="1">
      <c r="A22" s="148">
        <v>17</v>
      </c>
      <c r="B22" s="149" t="s">
        <v>45</v>
      </c>
      <c r="C22" s="303"/>
    </row>
    <row r="23" spans="1:3" s="4" customFormat="1" ht="25.5">
      <c r="A23" s="148">
        <v>18</v>
      </c>
      <c r="B23" s="80" t="s">
        <v>46</v>
      </c>
      <c r="C23" s="303"/>
    </row>
    <row r="24" spans="1:3" s="4" customFormat="1" ht="25.5">
      <c r="A24" s="148">
        <v>19</v>
      </c>
      <c r="B24" s="80" t="s">
        <v>47</v>
      </c>
      <c r="C24" s="303"/>
    </row>
    <row r="25" spans="1:3" s="4" customFormat="1" ht="25.5">
      <c r="A25" s="148">
        <v>20</v>
      </c>
      <c r="B25" s="83" t="s">
        <v>48</v>
      </c>
      <c r="C25" s="303"/>
    </row>
    <row r="26" spans="1:3" s="4" customFormat="1">
      <c r="A26" s="148">
        <v>21</v>
      </c>
      <c r="B26" s="83" t="s">
        <v>49</v>
      </c>
      <c r="C26" s="303"/>
    </row>
    <row r="27" spans="1:3" s="4" customFormat="1" ht="25.5">
      <c r="A27" s="148">
        <v>22</v>
      </c>
      <c r="B27" s="83" t="s">
        <v>50</v>
      </c>
      <c r="C27" s="303"/>
    </row>
    <row r="28" spans="1:3" s="4" customFormat="1">
      <c r="A28" s="148">
        <v>23</v>
      </c>
      <c r="B28" s="89" t="s">
        <v>24</v>
      </c>
      <c r="C28" s="302">
        <f>C6-C12</f>
        <v>81009945.389999986</v>
      </c>
    </row>
    <row r="29" spans="1:3" s="4" customFormat="1">
      <c r="A29" s="150"/>
      <c r="B29" s="84"/>
      <c r="C29" s="303"/>
    </row>
    <row r="30" spans="1:3" s="4" customFormat="1">
      <c r="A30" s="150">
        <v>24</v>
      </c>
      <c r="B30" s="89" t="s">
        <v>51</v>
      </c>
      <c r="C30" s="302">
        <f>C31+C34</f>
        <v>0</v>
      </c>
    </row>
    <row r="31" spans="1:3" s="4" customFormat="1">
      <c r="A31" s="150">
        <v>25</v>
      </c>
      <c r="B31" s="79" t="s">
        <v>52</v>
      </c>
      <c r="C31" s="304">
        <f>C32+C33</f>
        <v>0</v>
      </c>
    </row>
    <row r="32" spans="1:3" s="4" customFormat="1">
      <c r="A32" s="150">
        <v>26</v>
      </c>
      <c r="B32" s="191" t="s">
        <v>53</v>
      </c>
      <c r="C32" s="303"/>
    </row>
    <row r="33" spans="1:3" s="4" customFormat="1">
      <c r="A33" s="150">
        <v>27</v>
      </c>
      <c r="B33" s="191" t="s">
        <v>54</v>
      </c>
      <c r="C33" s="303"/>
    </row>
    <row r="34" spans="1:3" s="4" customFormat="1">
      <c r="A34" s="150">
        <v>28</v>
      </c>
      <c r="B34" s="79" t="s">
        <v>55</v>
      </c>
      <c r="C34" s="303"/>
    </row>
    <row r="35" spans="1:3" s="4" customFormat="1">
      <c r="A35" s="150">
        <v>29</v>
      </c>
      <c r="B35" s="89" t="s">
        <v>56</v>
      </c>
      <c r="C35" s="302">
        <f>SUM(C36:C40)</f>
        <v>0</v>
      </c>
    </row>
    <row r="36" spans="1:3" s="4" customFormat="1">
      <c r="A36" s="150">
        <v>30</v>
      </c>
      <c r="B36" s="80" t="s">
        <v>57</v>
      </c>
      <c r="C36" s="303"/>
    </row>
    <row r="37" spans="1:3" s="4" customFormat="1">
      <c r="A37" s="150">
        <v>31</v>
      </c>
      <c r="B37" s="81" t="s">
        <v>58</v>
      </c>
      <c r="C37" s="303"/>
    </row>
    <row r="38" spans="1:3" s="4" customFormat="1" ht="25.5">
      <c r="A38" s="150">
        <v>32</v>
      </c>
      <c r="B38" s="80" t="s">
        <v>59</v>
      </c>
      <c r="C38" s="303"/>
    </row>
    <row r="39" spans="1:3" s="4" customFormat="1" ht="25.5">
      <c r="A39" s="150">
        <v>33</v>
      </c>
      <c r="B39" s="80" t="s">
        <v>47</v>
      </c>
      <c r="C39" s="303"/>
    </row>
    <row r="40" spans="1:3" s="4" customFormat="1" ht="25.5">
      <c r="A40" s="150">
        <v>34</v>
      </c>
      <c r="B40" s="83" t="s">
        <v>60</v>
      </c>
      <c r="C40" s="303"/>
    </row>
    <row r="41" spans="1:3" s="4" customFormat="1">
      <c r="A41" s="150">
        <v>35</v>
      </c>
      <c r="B41" s="89" t="s">
        <v>25</v>
      </c>
      <c r="C41" s="302">
        <f>C30-C35</f>
        <v>0</v>
      </c>
    </row>
    <row r="42" spans="1:3" s="4" customFormat="1">
      <c r="A42" s="150"/>
      <c r="B42" s="84"/>
      <c r="C42" s="303"/>
    </row>
    <row r="43" spans="1:3" s="4" customFormat="1">
      <c r="A43" s="150">
        <v>36</v>
      </c>
      <c r="B43" s="90" t="s">
        <v>61</v>
      </c>
      <c r="C43" s="302">
        <f>SUM(C44:C46)</f>
        <v>39167582.128449999</v>
      </c>
    </row>
    <row r="44" spans="1:3" s="4" customFormat="1">
      <c r="A44" s="150">
        <v>37</v>
      </c>
      <c r="B44" s="79" t="s">
        <v>62</v>
      </c>
      <c r="C44" s="303">
        <v>32845000</v>
      </c>
    </row>
    <row r="45" spans="1:3" s="4" customFormat="1">
      <c r="A45" s="150">
        <v>38</v>
      </c>
      <c r="B45" s="79" t="s">
        <v>63</v>
      </c>
      <c r="C45" s="303"/>
    </row>
    <row r="46" spans="1:3" s="4" customFormat="1">
      <c r="A46" s="150">
        <v>39</v>
      </c>
      <c r="B46" s="79" t="s">
        <v>64</v>
      </c>
      <c r="C46" s="303">
        <v>6322582.1284500007</v>
      </c>
    </row>
    <row r="47" spans="1:3" s="4" customFormat="1">
      <c r="A47" s="150">
        <v>40</v>
      </c>
      <c r="B47" s="90" t="s">
        <v>65</v>
      </c>
      <c r="C47" s="302">
        <f>SUM(C48:C51)</f>
        <v>0</v>
      </c>
    </row>
    <row r="48" spans="1:3" s="4" customFormat="1">
      <c r="A48" s="150">
        <v>41</v>
      </c>
      <c r="B48" s="80" t="s">
        <v>66</v>
      </c>
      <c r="C48" s="303"/>
    </row>
    <row r="49" spans="1:3" s="4" customFormat="1">
      <c r="A49" s="150">
        <v>42</v>
      </c>
      <c r="B49" s="81" t="s">
        <v>67</v>
      </c>
      <c r="C49" s="303"/>
    </row>
    <row r="50" spans="1:3" s="4" customFormat="1" ht="25.5">
      <c r="A50" s="150">
        <v>43</v>
      </c>
      <c r="B50" s="80" t="s">
        <v>68</v>
      </c>
      <c r="C50" s="303"/>
    </row>
    <row r="51" spans="1:3" s="4" customFormat="1" ht="25.5">
      <c r="A51" s="150">
        <v>44</v>
      </c>
      <c r="B51" s="80" t="s">
        <v>47</v>
      </c>
      <c r="C51" s="303"/>
    </row>
    <row r="52" spans="1:3" s="4" customFormat="1" ht="15.75" thickBot="1">
      <c r="A52" s="151">
        <v>45</v>
      </c>
      <c r="B52" s="152" t="s">
        <v>26</v>
      </c>
      <c r="C52" s="305">
        <f>C43-C47</f>
        <v>39167582.128449999</v>
      </c>
    </row>
    <row r="55" spans="1:3">
      <c r="B55" s="2" t="s">
        <v>228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3"/>
  <sheetViews>
    <sheetView workbookViewId="0">
      <selection activeCell="I23" sqref="I23"/>
    </sheetView>
  </sheetViews>
  <sheetFormatPr defaultColWidth="9.140625" defaultRowHeight="12.75"/>
  <cols>
    <col min="1" max="1" width="10.85546875" style="380" bestFit="1" customWidth="1"/>
    <col min="2" max="2" width="59" style="380" customWidth="1"/>
    <col min="3" max="3" width="16.7109375" style="380" bestFit="1" customWidth="1"/>
    <col min="4" max="4" width="22.140625" style="380" customWidth="1"/>
    <col min="5" max="16384" width="9.140625" style="380"/>
  </cols>
  <sheetData>
    <row r="1" spans="1:4" ht="15">
      <c r="A1" s="18" t="s">
        <v>191</v>
      </c>
      <c r="B1" s="17" t="str">
        <f>Info!C2</f>
        <v>სს "ხალიკ ბანკი საქართველო"</v>
      </c>
    </row>
    <row r="2" spans="1:4" s="22" customFormat="1" ht="15.75" customHeight="1">
      <c r="A2" s="22" t="s">
        <v>192</v>
      </c>
      <c r="B2" s="525">
        <f>'1. key ratios'!B2</f>
        <v>43921</v>
      </c>
    </row>
    <row r="3" spans="1:4" s="22" customFormat="1" ht="15.75" customHeight="1"/>
    <row r="4" spans="1:4" ht="13.5" thickBot="1">
      <c r="A4" s="381" t="s">
        <v>531</v>
      </c>
      <c r="B4" s="423" t="s">
        <v>532</v>
      </c>
    </row>
    <row r="5" spans="1:4" s="424" customFormat="1">
      <c r="A5" s="552" t="s">
        <v>533</v>
      </c>
      <c r="B5" s="553"/>
      <c r="C5" s="413" t="s">
        <v>534</v>
      </c>
      <c r="D5" s="414" t="s">
        <v>535</v>
      </c>
    </row>
    <row r="6" spans="1:4" s="425" customFormat="1">
      <c r="A6" s="415">
        <v>1</v>
      </c>
      <c r="B6" s="416" t="s">
        <v>536</v>
      </c>
      <c r="C6" s="416"/>
      <c r="D6" s="417"/>
    </row>
    <row r="7" spans="1:4" s="425" customFormat="1">
      <c r="A7" s="418" t="s">
        <v>537</v>
      </c>
      <c r="B7" s="419" t="s">
        <v>538</v>
      </c>
      <c r="C7" s="480">
        <v>4.4999999999999998E-2</v>
      </c>
      <c r="D7" s="521">
        <f>C7*'5. RWA'!$C$13</f>
        <v>25020774.915298022</v>
      </c>
    </row>
    <row r="8" spans="1:4" s="425" customFormat="1">
      <c r="A8" s="418" t="s">
        <v>539</v>
      </c>
      <c r="B8" s="419" t="s">
        <v>540</v>
      </c>
      <c r="C8" s="481">
        <v>0.06</v>
      </c>
      <c r="D8" s="521">
        <f>C8*'5. RWA'!$C$13</f>
        <v>33361033.220397361</v>
      </c>
    </row>
    <row r="9" spans="1:4" s="425" customFormat="1">
      <c r="A9" s="418" t="s">
        <v>541</v>
      </c>
      <c r="B9" s="419" t="s">
        <v>542</v>
      </c>
      <c r="C9" s="481">
        <v>0.08</v>
      </c>
      <c r="D9" s="521">
        <f>C9*'5. RWA'!$C$13</f>
        <v>44481377.627196483</v>
      </c>
    </row>
    <row r="10" spans="1:4" s="425" customFormat="1">
      <c r="A10" s="415" t="s">
        <v>543</v>
      </c>
      <c r="B10" s="416" t="s">
        <v>544</v>
      </c>
      <c r="C10" s="482"/>
      <c r="D10" s="477"/>
    </row>
    <row r="11" spans="1:4" s="426" customFormat="1">
      <c r="A11" s="420" t="s">
        <v>545</v>
      </c>
      <c r="B11" s="421" t="s">
        <v>607</v>
      </c>
      <c r="C11" s="483">
        <v>0</v>
      </c>
      <c r="D11" s="478">
        <f>C11*'5. RWA'!$C$13</f>
        <v>0</v>
      </c>
    </row>
    <row r="12" spans="1:4" s="426" customFormat="1">
      <c r="A12" s="420" t="s">
        <v>546</v>
      </c>
      <c r="B12" s="421" t="s">
        <v>547</v>
      </c>
      <c r="C12" s="483">
        <v>0</v>
      </c>
      <c r="D12" s="478">
        <f>C12*'5. RWA'!$C$13</f>
        <v>0</v>
      </c>
    </row>
    <row r="13" spans="1:4" s="426" customFormat="1">
      <c r="A13" s="420" t="s">
        <v>548</v>
      </c>
      <c r="B13" s="421" t="s">
        <v>549</v>
      </c>
      <c r="C13" s="483"/>
      <c r="D13" s="478">
        <f>C13*'5. RWA'!$C$13</f>
        <v>0</v>
      </c>
    </row>
    <row r="14" spans="1:4" s="425" customFormat="1">
      <c r="A14" s="415" t="s">
        <v>550</v>
      </c>
      <c r="B14" s="416" t="s">
        <v>605</v>
      </c>
      <c r="C14" s="484"/>
      <c r="D14" s="477"/>
    </row>
    <row r="15" spans="1:4" s="425" customFormat="1">
      <c r="A15" s="440" t="s">
        <v>553</v>
      </c>
      <c r="B15" s="421" t="s">
        <v>606</v>
      </c>
      <c r="C15" s="483">
        <v>1.2493367383274966E-2</v>
      </c>
      <c r="D15" s="522">
        <f>C15*'5. RWA'!$C$13</f>
        <v>6946527.4051344162</v>
      </c>
    </row>
    <row r="16" spans="1:4" s="425" customFormat="1">
      <c r="A16" s="440" t="s">
        <v>554</v>
      </c>
      <c r="B16" s="421" t="s">
        <v>556</v>
      </c>
      <c r="C16" s="483">
        <v>1.6695353021403205E-2</v>
      </c>
      <c r="D16" s="522">
        <f>C16*'5. RWA'!$C$13</f>
        <v>9282903.7795548961</v>
      </c>
    </row>
    <row r="17" spans="1:6" s="425" customFormat="1">
      <c r="A17" s="440" t="s">
        <v>555</v>
      </c>
      <c r="B17" s="421" t="s">
        <v>603</v>
      </c>
      <c r="C17" s="483">
        <v>5.2514644051832891E-2</v>
      </c>
      <c r="D17" s="522">
        <f>C17*'5. RWA'!$C$13</f>
        <v>29199046.41284233</v>
      </c>
    </row>
    <row r="18" spans="1:6" s="424" customFormat="1">
      <c r="A18" s="554" t="s">
        <v>604</v>
      </c>
      <c r="B18" s="555"/>
      <c r="C18" s="485" t="s">
        <v>534</v>
      </c>
      <c r="D18" s="479" t="s">
        <v>535</v>
      </c>
    </row>
    <row r="19" spans="1:6" s="425" customFormat="1">
      <c r="A19" s="422">
        <v>4</v>
      </c>
      <c r="B19" s="421" t="s">
        <v>24</v>
      </c>
      <c r="C19" s="483">
        <f>C7+C11+C12+C13+C15</f>
        <v>5.7493367383274964E-2</v>
      </c>
      <c r="D19" s="521">
        <f>C19*'5. RWA'!$C$13</f>
        <v>31967302.320432439</v>
      </c>
    </row>
    <row r="20" spans="1:6" s="425" customFormat="1">
      <c r="A20" s="422">
        <v>5</v>
      </c>
      <c r="B20" s="421" t="s">
        <v>90</v>
      </c>
      <c r="C20" s="483">
        <f>C8+C11+C12+C13+C16</f>
        <v>7.6695353021403206E-2</v>
      </c>
      <c r="D20" s="521">
        <f>C20*'5. RWA'!$C$13</f>
        <v>42643936.999952257</v>
      </c>
    </row>
    <row r="21" spans="1:6" s="425" customFormat="1" ht="13.5" thickBot="1">
      <c r="A21" s="427" t="s">
        <v>551</v>
      </c>
      <c r="B21" s="428" t="s">
        <v>89</v>
      </c>
      <c r="C21" s="486">
        <f>C9+C11+C12+C13+C17</f>
        <v>0.13251464405183289</v>
      </c>
      <c r="D21" s="523">
        <f>C21*'5. RWA'!$C$13</f>
        <v>73680424.040038809</v>
      </c>
    </row>
    <row r="22" spans="1:6">
      <c r="F22" s="381"/>
    </row>
    <row r="23" spans="1:6" ht="63.75">
      <c r="B23" s="24" t="s">
        <v>608</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6"/>
  <sheetViews>
    <sheetView zoomScaleNormal="100" workbookViewId="0">
      <pane xSplit="1" ySplit="5" topLeftCell="B8" activePane="bottomRight" state="frozen"/>
      <selection pane="topRight" activeCell="B1" sqref="B1"/>
      <selection pane="bottomLeft" activeCell="A5" sqref="A5"/>
      <selection pane="bottomRight" activeCell="F20" sqref="F20"/>
    </sheetView>
  </sheetViews>
  <sheetFormatPr defaultRowHeight="15.75"/>
  <cols>
    <col min="1" max="1" width="10.7109375" style="75" customWidth="1"/>
    <col min="2" max="2" width="101.7109375" style="75" customWidth="1"/>
    <col min="3" max="3" width="53.140625" style="75" customWidth="1"/>
    <col min="4" max="4" width="32.28515625" style="75" customWidth="1"/>
    <col min="5" max="5" width="9.42578125" customWidth="1"/>
  </cols>
  <sheetData>
    <row r="1" spans="1:6">
      <c r="A1" s="18" t="s">
        <v>191</v>
      </c>
      <c r="B1" s="20" t="str">
        <f>Info!C2</f>
        <v>სს "ხალიკ ბანკი საქართველო"</v>
      </c>
      <c r="E1" s="2"/>
      <c r="F1" s="2"/>
    </row>
    <row r="2" spans="1:6" s="22" customFormat="1" ht="15.75" customHeight="1">
      <c r="A2" s="22" t="s">
        <v>192</v>
      </c>
      <c r="B2" s="525">
        <f>'1. key ratios'!B2</f>
        <v>43921</v>
      </c>
    </row>
    <row r="3" spans="1:6" s="22" customFormat="1" ht="15.75" customHeight="1">
      <c r="A3" s="27"/>
    </row>
    <row r="4" spans="1:6" s="22" customFormat="1" ht="15.75" customHeight="1" thickBot="1">
      <c r="A4" s="22" t="s">
        <v>417</v>
      </c>
      <c r="B4" s="215" t="s">
        <v>272</v>
      </c>
      <c r="D4" s="217" t="s">
        <v>95</v>
      </c>
    </row>
    <row r="5" spans="1:6" ht="38.25">
      <c r="A5" s="164" t="s">
        <v>27</v>
      </c>
      <c r="B5" s="165" t="s">
        <v>234</v>
      </c>
      <c r="C5" s="166" t="s">
        <v>240</v>
      </c>
      <c r="D5" s="216" t="s">
        <v>273</v>
      </c>
    </row>
    <row r="6" spans="1:6">
      <c r="A6" s="153">
        <v>1</v>
      </c>
      <c r="B6" s="91" t="s">
        <v>156</v>
      </c>
      <c r="C6" s="306">
        <v>6036420</v>
      </c>
      <c r="D6" s="154"/>
      <c r="E6" s="8"/>
    </row>
    <row r="7" spans="1:6">
      <c r="A7" s="153">
        <v>2</v>
      </c>
      <c r="B7" s="92" t="s">
        <v>157</v>
      </c>
      <c r="C7" s="307">
        <v>50147134</v>
      </c>
      <c r="D7" s="155"/>
      <c r="E7" s="8"/>
    </row>
    <row r="8" spans="1:6">
      <c r="A8" s="153">
        <v>3</v>
      </c>
      <c r="B8" s="92" t="s">
        <v>158</v>
      </c>
      <c r="C8" s="307">
        <v>35526587</v>
      </c>
      <c r="D8" s="155"/>
      <c r="E8" s="8"/>
    </row>
    <row r="9" spans="1:6">
      <c r="A9" s="153">
        <v>4</v>
      </c>
      <c r="B9" s="92" t="s">
        <v>187</v>
      </c>
      <c r="C9" s="307"/>
      <c r="D9" s="155"/>
      <c r="E9" s="8"/>
    </row>
    <row r="10" spans="1:6">
      <c r="A10" s="153">
        <v>5</v>
      </c>
      <c r="B10" s="92" t="s">
        <v>159</v>
      </c>
      <c r="C10" s="307">
        <v>12887999</v>
      </c>
      <c r="D10" s="155"/>
      <c r="E10" s="8"/>
    </row>
    <row r="11" spans="1:6">
      <c r="A11" s="153">
        <v>6.1</v>
      </c>
      <c r="B11" s="92" t="s">
        <v>160</v>
      </c>
      <c r="C11" s="308">
        <v>459003688.99999994</v>
      </c>
      <c r="D11" s="156"/>
      <c r="E11" s="9"/>
    </row>
    <row r="12" spans="1:6">
      <c r="A12" s="153">
        <v>6.2</v>
      </c>
      <c r="B12" s="93" t="s">
        <v>161</v>
      </c>
      <c r="C12" s="308">
        <v>-47946131.000000015</v>
      </c>
      <c r="D12" s="156"/>
      <c r="E12" s="9"/>
    </row>
    <row r="13" spans="1:6">
      <c r="A13" s="153" t="s">
        <v>492</v>
      </c>
      <c r="B13" s="94" t="s">
        <v>493</v>
      </c>
      <c r="C13" s="308">
        <v>7622660</v>
      </c>
      <c r="D13" s="156"/>
      <c r="E13" s="9"/>
    </row>
    <row r="14" spans="1:6">
      <c r="A14" s="527" t="s">
        <v>639</v>
      </c>
      <c r="B14" s="528" t="s">
        <v>64</v>
      </c>
      <c r="C14" s="308">
        <v>6322582.1284500007</v>
      </c>
      <c r="D14" s="156"/>
      <c r="E14" s="9"/>
    </row>
    <row r="15" spans="1:6">
      <c r="A15" s="153" t="s">
        <v>640</v>
      </c>
      <c r="B15" s="94" t="s">
        <v>616</v>
      </c>
      <c r="C15" s="308">
        <v>23251708.199999999</v>
      </c>
      <c r="D15" s="156"/>
      <c r="E15" s="9"/>
    </row>
    <row r="16" spans="1:6">
      <c r="A16" s="153">
        <v>6</v>
      </c>
      <c r="B16" s="92" t="s">
        <v>162</v>
      </c>
      <c r="C16" s="314">
        <v>411057557.99999994</v>
      </c>
      <c r="D16" s="156"/>
      <c r="E16" s="8"/>
    </row>
    <row r="17" spans="1:5">
      <c r="A17" s="153">
        <v>7</v>
      </c>
      <c r="B17" s="92" t="s">
        <v>163</v>
      </c>
      <c r="C17" s="307">
        <v>3454584</v>
      </c>
      <c r="D17" s="155"/>
      <c r="E17" s="8"/>
    </row>
    <row r="18" spans="1:5">
      <c r="A18" s="153">
        <v>8</v>
      </c>
      <c r="B18" s="92" t="s">
        <v>164</v>
      </c>
      <c r="C18" s="307">
        <v>416691</v>
      </c>
      <c r="D18" s="155"/>
      <c r="E18" s="8"/>
    </row>
    <row r="19" spans="1:5">
      <c r="A19" s="153">
        <v>9</v>
      </c>
      <c r="B19" s="92" t="s">
        <v>165</v>
      </c>
      <c r="C19" s="307">
        <v>54000</v>
      </c>
      <c r="D19" s="155"/>
      <c r="E19" s="8"/>
    </row>
    <row r="20" spans="1:5">
      <c r="A20" s="153">
        <v>9.1</v>
      </c>
      <c r="B20" s="94" t="s">
        <v>249</v>
      </c>
      <c r="C20" s="308"/>
      <c r="D20" s="155"/>
      <c r="E20" s="8"/>
    </row>
    <row r="21" spans="1:5">
      <c r="A21" s="153">
        <v>9.1999999999999993</v>
      </c>
      <c r="B21" s="94" t="s">
        <v>239</v>
      </c>
      <c r="C21" s="308"/>
      <c r="D21" s="155"/>
      <c r="E21" s="8"/>
    </row>
    <row r="22" spans="1:5">
      <c r="A22" s="153">
        <v>9.3000000000000007</v>
      </c>
      <c r="B22" s="94" t="s">
        <v>238</v>
      </c>
      <c r="C22" s="308"/>
      <c r="D22" s="155"/>
      <c r="E22" s="8"/>
    </row>
    <row r="23" spans="1:5">
      <c r="A23" s="153">
        <v>10</v>
      </c>
      <c r="B23" s="92" t="s">
        <v>166</v>
      </c>
      <c r="C23" s="307">
        <v>19477834</v>
      </c>
      <c r="D23" s="155"/>
      <c r="E23" s="8"/>
    </row>
    <row r="24" spans="1:5">
      <c r="A24" s="153">
        <v>10.1</v>
      </c>
      <c r="B24" s="94" t="s">
        <v>237</v>
      </c>
      <c r="C24" s="307">
        <v>3590896.5300000003</v>
      </c>
      <c r="D24" s="257" t="s">
        <v>445</v>
      </c>
      <c r="E24" s="8"/>
    </row>
    <row r="25" spans="1:5">
      <c r="A25" s="153">
        <v>11</v>
      </c>
      <c r="B25" s="95" t="s">
        <v>167</v>
      </c>
      <c r="C25" s="309">
        <v>3787661.8200000525</v>
      </c>
      <c r="D25" s="157"/>
      <c r="E25" s="8"/>
    </row>
    <row r="26" spans="1:5">
      <c r="A26" s="153">
        <v>12</v>
      </c>
      <c r="B26" s="97" t="s">
        <v>168</v>
      </c>
      <c r="C26" s="310">
        <f>SUM(C6:C10,C16:C19,C23,C25)</f>
        <v>542846468.82000005</v>
      </c>
      <c r="D26" s="158"/>
      <c r="E26" s="7"/>
    </row>
    <row r="27" spans="1:5">
      <c r="A27" s="153">
        <v>13</v>
      </c>
      <c r="B27" s="92" t="s">
        <v>169</v>
      </c>
      <c r="C27" s="311">
        <v>77923212</v>
      </c>
      <c r="D27" s="159"/>
      <c r="E27" s="8"/>
    </row>
    <row r="28" spans="1:5">
      <c r="A28" s="153">
        <v>14</v>
      </c>
      <c r="B28" s="92" t="s">
        <v>170</v>
      </c>
      <c r="C28" s="307">
        <v>57562746.539999999</v>
      </c>
      <c r="D28" s="155"/>
      <c r="E28" s="8"/>
    </row>
    <row r="29" spans="1:5">
      <c r="A29" s="153">
        <v>15</v>
      </c>
      <c r="B29" s="92" t="s">
        <v>171</v>
      </c>
      <c r="C29" s="307">
        <v>7698138.4900000002</v>
      </c>
      <c r="D29" s="155"/>
      <c r="E29" s="8"/>
    </row>
    <row r="30" spans="1:5">
      <c r="A30" s="153">
        <v>16</v>
      </c>
      <c r="B30" s="92" t="s">
        <v>172</v>
      </c>
      <c r="C30" s="307">
        <v>40399811.829999998</v>
      </c>
      <c r="D30" s="155"/>
      <c r="E30" s="8"/>
    </row>
    <row r="31" spans="1:5">
      <c r="A31" s="153">
        <v>17</v>
      </c>
      <c r="B31" s="92" t="s">
        <v>173</v>
      </c>
      <c r="C31" s="307"/>
      <c r="D31" s="155"/>
      <c r="E31" s="8"/>
    </row>
    <row r="32" spans="1:5">
      <c r="A32" s="153">
        <v>18</v>
      </c>
      <c r="B32" s="92" t="s">
        <v>174</v>
      </c>
      <c r="C32" s="307">
        <v>230618600</v>
      </c>
      <c r="D32" s="155"/>
      <c r="E32" s="8"/>
    </row>
    <row r="33" spans="1:5">
      <c r="A33" s="153">
        <v>19</v>
      </c>
      <c r="B33" s="92" t="s">
        <v>175</v>
      </c>
      <c r="C33" s="307">
        <v>1680268</v>
      </c>
      <c r="D33" s="155"/>
      <c r="E33" s="8"/>
    </row>
    <row r="34" spans="1:5">
      <c r="A34" s="153">
        <v>20</v>
      </c>
      <c r="B34" s="92" t="s">
        <v>97</v>
      </c>
      <c r="C34" s="307">
        <v>7926623</v>
      </c>
      <c r="D34" s="155"/>
      <c r="E34" s="8"/>
    </row>
    <row r="35" spans="1:5">
      <c r="A35" s="153">
        <v>20.100000000000001</v>
      </c>
      <c r="B35" s="96" t="s">
        <v>491</v>
      </c>
      <c r="C35" s="309"/>
      <c r="D35" s="157"/>
      <c r="E35" s="8"/>
    </row>
    <row r="36" spans="1:5">
      <c r="A36" s="153">
        <v>21</v>
      </c>
      <c r="B36" s="95" t="s">
        <v>176</v>
      </c>
      <c r="C36" s="309">
        <v>32845000</v>
      </c>
      <c r="D36" s="157"/>
      <c r="E36" s="8"/>
    </row>
    <row r="37" spans="1:5">
      <c r="A37" s="153">
        <v>21.1</v>
      </c>
      <c r="B37" s="96" t="s">
        <v>236</v>
      </c>
      <c r="C37" s="312">
        <v>32845000</v>
      </c>
      <c r="D37" s="160"/>
      <c r="E37" s="8"/>
    </row>
    <row r="38" spans="1:5">
      <c r="A38" s="153">
        <v>22</v>
      </c>
      <c r="B38" s="97" t="s">
        <v>177</v>
      </c>
      <c r="C38" s="310">
        <f>SUM(C27:C36)</f>
        <v>456654399.86000001</v>
      </c>
      <c r="D38" s="158"/>
      <c r="E38" s="7"/>
    </row>
    <row r="39" spans="1:5">
      <c r="A39" s="153">
        <v>23</v>
      </c>
      <c r="B39" s="95" t="s">
        <v>178</v>
      </c>
      <c r="C39" s="307">
        <v>76000000</v>
      </c>
      <c r="D39" s="155"/>
      <c r="E39" s="8"/>
    </row>
    <row r="40" spans="1:5">
      <c r="A40" s="153">
        <v>24</v>
      </c>
      <c r="B40" s="95" t="s">
        <v>179</v>
      </c>
      <c r="C40" s="307"/>
      <c r="D40" s="155"/>
      <c r="E40" s="8"/>
    </row>
    <row r="41" spans="1:5">
      <c r="A41" s="153">
        <v>25</v>
      </c>
      <c r="B41" s="95" t="s">
        <v>235</v>
      </c>
      <c r="C41" s="307"/>
      <c r="D41" s="155"/>
      <c r="E41" s="8"/>
    </row>
    <row r="42" spans="1:5">
      <c r="A42" s="153">
        <v>26</v>
      </c>
      <c r="B42" s="95" t="s">
        <v>181</v>
      </c>
      <c r="C42" s="307"/>
      <c r="D42" s="155"/>
      <c r="E42" s="8"/>
    </row>
    <row r="43" spans="1:5">
      <c r="A43" s="153">
        <v>27</v>
      </c>
      <c r="B43" s="95" t="s">
        <v>182</v>
      </c>
      <c r="C43" s="307"/>
      <c r="D43" s="155"/>
      <c r="E43" s="8"/>
    </row>
    <row r="44" spans="1:5">
      <c r="A44" s="153">
        <v>28</v>
      </c>
      <c r="B44" s="95" t="s">
        <v>183</v>
      </c>
      <c r="C44" s="307">
        <v>8600838.9600000009</v>
      </c>
      <c r="D44" s="155"/>
      <c r="E44" s="8"/>
    </row>
    <row r="45" spans="1:5">
      <c r="A45" s="153">
        <v>29</v>
      </c>
      <c r="B45" s="95" t="s">
        <v>36</v>
      </c>
      <c r="C45" s="307">
        <v>1591230</v>
      </c>
      <c r="D45" s="155"/>
      <c r="E45" s="8"/>
    </row>
    <row r="46" spans="1:5" ht="16.5" thickBot="1">
      <c r="A46" s="161">
        <v>30</v>
      </c>
      <c r="B46" s="162" t="s">
        <v>184</v>
      </c>
      <c r="C46" s="313">
        <f>SUM(C39:C45)</f>
        <v>86192068.960000008</v>
      </c>
      <c r="D46" s="163"/>
      <c r="E46"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M8" activePane="bottomRight" state="frozen"/>
      <selection pane="topRight" activeCell="C1" sqref="C1"/>
      <selection pane="bottomLeft" activeCell="A8" sqref="A8"/>
      <selection pane="bottomRight" activeCell="T16" sqref="T16"/>
    </sheetView>
  </sheetViews>
  <sheetFormatPr defaultColWidth="9.140625" defaultRowHeight="12.75"/>
  <cols>
    <col min="1" max="1" width="10.5703125" style="2" bestFit="1" customWidth="1"/>
    <col min="2" max="2" width="95" style="2" customWidth="1"/>
    <col min="3" max="3" width="12.140625" style="2" customWidth="1"/>
    <col min="4" max="4" width="13.28515625" style="2" bestFit="1" customWidth="1"/>
    <col min="5" max="5" width="10.28515625" style="2" bestFit="1" customWidth="1"/>
    <col min="6" max="6" width="13.28515625" style="2" bestFit="1" customWidth="1"/>
    <col min="7" max="7" width="9.42578125" style="2" bestFit="1" customWidth="1"/>
    <col min="8" max="8" width="13.28515625" style="2" bestFit="1" customWidth="1"/>
    <col min="9" max="9" width="10.28515625" style="2" bestFit="1" customWidth="1"/>
    <col min="10" max="10" width="13.28515625" style="2" bestFit="1" customWidth="1"/>
    <col min="11" max="11" width="9.42578125" style="2" bestFit="1" customWidth="1"/>
    <col min="12" max="12" width="13.28515625" style="2" bestFit="1" customWidth="1"/>
    <col min="13" max="13" width="11.2851562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c r="A1" s="2" t="s">
        <v>191</v>
      </c>
      <c r="B1" s="380" t="str">
        <f>Info!C2</f>
        <v>სს "ხალიკ ბანკი საქართველო"</v>
      </c>
    </row>
    <row r="2" spans="1:19">
      <c r="A2" s="2" t="s">
        <v>192</v>
      </c>
      <c r="B2" s="525">
        <f>'1. key ratios'!B2</f>
        <v>43921</v>
      </c>
    </row>
    <row r="4" spans="1:19" ht="39" thickBot="1">
      <c r="A4" s="74" t="s">
        <v>418</v>
      </c>
      <c r="B4" s="342" t="s">
        <v>462</v>
      </c>
    </row>
    <row r="5" spans="1:19">
      <c r="A5" s="141"/>
      <c r="B5" s="144"/>
      <c r="C5" s="123" t="s">
        <v>0</v>
      </c>
      <c r="D5" s="123" t="s">
        <v>1</v>
      </c>
      <c r="E5" s="123" t="s">
        <v>2</v>
      </c>
      <c r="F5" s="123" t="s">
        <v>3</v>
      </c>
      <c r="G5" s="123" t="s">
        <v>4</v>
      </c>
      <c r="H5" s="123" t="s">
        <v>6</v>
      </c>
      <c r="I5" s="123" t="s">
        <v>241</v>
      </c>
      <c r="J5" s="123" t="s">
        <v>242</v>
      </c>
      <c r="K5" s="123" t="s">
        <v>243</v>
      </c>
      <c r="L5" s="123" t="s">
        <v>244</v>
      </c>
      <c r="M5" s="123" t="s">
        <v>245</v>
      </c>
      <c r="N5" s="123" t="s">
        <v>246</v>
      </c>
      <c r="O5" s="123" t="s">
        <v>449</v>
      </c>
      <c r="P5" s="123" t="s">
        <v>450</v>
      </c>
      <c r="Q5" s="123" t="s">
        <v>451</v>
      </c>
      <c r="R5" s="333" t="s">
        <v>452</v>
      </c>
      <c r="S5" s="124" t="s">
        <v>453</v>
      </c>
    </row>
    <row r="6" spans="1:19" ht="46.5" customHeight="1">
      <c r="A6" s="168"/>
      <c r="B6" s="560" t="s">
        <v>454</v>
      </c>
      <c r="C6" s="558">
        <v>0</v>
      </c>
      <c r="D6" s="559"/>
      <c r="E6" s="558">
        <v>0.2</v>
      </c>
      <c r="F6" s="559"/>
      <c r="G6" s="558">
        <v>0.35</v>
      </c>
      <c r="H6" s="559"/>
      <c r="I6" s="558">
        <v>0.5</v>
      </c>
      <c r="J6" s="559"/>
      <c r="K6" s="558">
        <v>0.75</v>
      </c>
      <c r="L6" s="559"/>
      <c r="M6" s="558">
        <v>1</v>
      </c>
      <c r="N6" s="559"/>
      <c r="O6" s="558">
        <v>1.5</v>
      </c>
      <c r="P6" s="559"/>
      <c r="Q6" s="558">
        <v>2.5</v>
      </c>
      <c r="R6" s="559"/>
      <c r="S6" s="556" t="s">
        <v>254</v>
      </c>
    </row>
    <row r="7" spans="1:19">
      <c r="A7" s="168"/>
      <c r="B7" s="561"/>
      <c r="C7" s="341" t="s">
        <v>447</v>
      </c>
      <c r="D7" s="341" t="s">
        <v>448</v>
      </c>
      <c r="E7" s="341" t="s">
        <v>447</v>
      </c>
      <c r="F7" s="341" t="s">
        <v>448</v>
      </c>
      <c r="G7" s="341" t="s">
        <v>447</v>
      </c>
      <c r="H7" s="341" t="s">
        <v>448</v>
      </c>
      <c r="I7" s="341" t="s">
        <v>447</v>
      </c>
      <c r="J7" s="341" t="s">
        <v>448</v>
      </c>
      <c r="K7" s="341" t="s">
        <v>447</v>
      </c>
      <c r="L7" s="341" t="s">
        <v>448</v>
      </c>
      <c r="M7" s="341" t="s">
        <v>447</v>
      </c>
      <c r="N7" s="341" t="s">
        <v>448</v>
      </c>
      <c r="O7" s="341" t="s">
        <v>447</v>
      </c>
      <c r="P7" s="341" t="s">
        <v>448</v>
      </c>
      <c r="Q7" s="341" t="s">
        <v>447</v>
      </c>
      <c r="R7" s="341" t="s">
        <v>448</v>
      </c>
      <c r="S7" s="557"/>
    </row>
    <row r="8" spans="1:19" s="172" customFormat="1">
      <c r="A8" s="127">
        <v>1</v>
      </c>
      <c r="B8" s="190" t="s">
        <v>219</v>
      </c>
      <c r="C8" s="315">
        <v>22295739</v>
      </c>
      <c r="D8" s="315"/>
      <c r="E8" s="315"/>
      <c r="F8" s="334"/>
      <c r="G8" s="315"/>
      <c r="H8" s="315"/>
      <c r="I8" s="315"/>
      <c r="J8" s="315"/>
      <c r="K8" s="315"/>
      <c r="L8" s="315"/>
      <c r="M8" s="315">
        <v>40739394</v>
      </c>
      <c r="N8" s="315"/>
      <c r="O8" s="315"/>
      <c r="P8" s="315"/>
      <c r="Q8" s="315"/>
      <c r="R8" s="334"/>
      <c r="S8" s="347">
        <f>$C$6*SUM(C8:D8)+$E$6*SUM(E8:F8)+$G$6*SUM(G8:H8)+$I$6*SUM(I8:J8)+$K$6*SUM(K8:L8)+$M$6*SUM(M8:N8)+$O$6*SUM(O8:P8)+$Q$6*SUM(Q8:R8)</f>
        <v>40739394</v>
      </c>
    </row>
    <row r="9" spans="1:19" s="172" customFormat="1">
      <c r="A9" s="127">
        <v>2</v>
      </c>
      <c r="B9" s="190" t="s">
        <v>220</v>
      </c>
      <c r="C9" s="315"/>
      <c r="D9" s="315"/>
      <c r="E9" s="315"/>
      <c r="F9" s="315"/>
      <c r="G9" s="315"/>
      <c r="H9" s="315"/>
      <c r="I9" s="315"/>
      <c r="J9" s="315"/>
      <c r="K9" s="315"/>
      <c r="L9" s="315"/>
      <c r="M9" s="315"/>
      <c r="N9" s="315"/>
      <c r="O9" s="315"/>
      <c r="P9" s="315"/>
      <c r="Q9" s="315"/>
      <c r="R9" s="334"/>
      <c r="S9" s="347">
        <f t="shared" ref="S9:S21" si="0">$C$6*SUM(C9:D9)+$E$6*SUM(E9:F9)+$G$6*SUM(G9:H9)+$I$6*SUM(I9:J9)+$K$6*SUM(K9:L9)+$M$6*SUM(M9:N9)+$O$6*SUM(O9:P9)+$Q$6*SUM(Q9:R9)</f>
        <v>0</v>
      </c>
    </row>
    <row r="10" spans="1:19" s="172" customFormat="1">
      <c r="A10" s="127">
        <v>3</v>
      </c>
      <c r="B10" s="190" t="s">
        <v>221</v>
      </c>
      <c r="C10" s="315"/>
      <c r="D10" s="315"/>
      <c r="E10" s="315"/>
      <c r="F10" s="315"/>
      <c r="G10" s="315"/>
      <c r="H10" s="315"/>
      <c r="I10" s="315"/>
      <c r="J10" s="315"/>
      <c r="K10" s="315"/>
      <c r="L10" s="315"/>
      <c r="M10" s="315"/>
      <c r="N10" s="315"/>
      <c r="O10" s="315"/>
      <c r="P10" s="315"/>
      <c r="Q10" s="315"/>
      <c r="R10" s="334"/>
      <c r="S10" s="347">
        <f t="shared" si="0"/>
        <v>0</v>
      </c>
    </row>
    <row r="11" spans="1:19" s="172" customFormat="1">
      <c r="A11" s="127">
        <v>4</v>
      </c>
      <c r="B11" s="190" t="s">
        <v>222</v>
      </c>
      <c r="C11" s="315"/>
      <c r="D11" s="315"/>
      <c r="E11" s="315"/>
      <c r="F11" s="315"/>
      <c r="G11" s="315"/>
      <c r="H11" s="315"/>
      <c r="I11" s="315"/>
      <c r="J11" s="315"/>
      <c r="K11" s="315"/>
      <c r="L11" s="315"/>
      <c r="M11" s="315"/>
      <c r="N11" s="315"/>
      <c r="O11" s="315"/>
      <c r="P11" s="315"/>
      <c r="Q11" s="315"/>
      <c r="R11" s="334"/>
      <c r="S11" s="347">
        <f t="shared" si="0"/>
        <v>0</v>
      </c>
    </row>
    <row r="12" spans="1:19" s="172" customFormat="1">
      <c r="A12" s="127">
        <v>5</v>
      </c>
      <c r="B12" s="190" t="s">
        <v>223</v>
      </c>
      <c r="C12" s="315"/>
      <c r="D12" s="315"/>
      <c r="E12" s="315"/>
      <c r="F12" s="315"/>
      <c r="G12" s="315"/>
      <c r="H12" s="315"/>
      <c r="I12" s="315"/>
      <c r="J12" s="315"/>
      <c r="K12" s="315"/>
      <c r="L12" s="315"/>
      <c r="M12" s="315"/>
      <c r="N12" s="315"/>
      <c r="O12" s="315"/>
      <c r="P12" s="315"/>
      <c r="Q12" s="315"/>
      <c r="R12" s="334"/>
      <c r="S12" s="347">
        <f t="shared" si="0"/>
        <v>0</v>
      </c>
    </row>
    <row r="13" spans="1:19" s="172" customFormat="1">
      <c r="A13" s="127">
        <v>6</v>
      </c>
      <c r="B13" s="190" t="s">
        <v>224</v>
      </c>
      <c r="C13" s="315"/>
      <c r="D13" s="315"/>
      <c r="E13" s="315">
        <v>11361153.000000002</v>
      </c>
      <c r="F13" s="315"/>
      <c r="G13" s="315"/>
      <c r="H13" s="315"/>
      <c r="I13" s="315">
        <v>24129464.619999997</v>
      </c>
      <c r="J13" s="315"/>
      <c r="K13" s="315"/>
      <c r="L13" s="315"/>
      <c r="M13" s="315">
        <v>35969.379999999997</v>
      </c>
      <c r="N13" s="315"/>
      <c r="O13" s="315"/>
      <c r="P13" s="315"/>
      <c r="Q13" s="315"/>
      <c r="R13" s="334"/>
      <c r="S13" s="347">
        <f t="shared" si="0"/>
        <v>14372932.290000001</v>
      </c>
    </row>
    <row r="14" spans="1:19" s="172" customFormat="1">
      <c r="A14" s="127">
        <v>7</v>
      </c>
      <c r="B14" s="190" t="s">
        <v>74</v>
      </c>
      <c r="C14" s="315"/>
      <c r="D14" s="315"/>
      <c r="E14" s="315"/>
      <c r="F14" s="315"/>
      <c r="G14" s="315"/>
      <c r="H14" s="315"/>
      <c r="I14" s="315"/>
      <c r="J14" s="315"/>
      <c r="K14" s="315"/>
      <c r="L14" s="315"/>
      <c r="M14" s="315">
        <v>321258693.75999999</v>
      </c>
      <c r="N14" s="315">
        <v>10858054.559</v>
      </c>
      <c r="O14" s="315"/>
      <c r="P14" s="315"/>
      <c r="Q14" s="315"/>
      <c r="R14" s="334"/>
      <c r="S14" s="347">
        <f t="shared" si="0"/>
        <v>332116748.31900001</v>
      </c>
    </row>
    <row r="15" spans="1:19" s="172" customFormat="1">
      <c r="A15" s="127">
        <v>8</v>
      </c>
      <c r="B15" s="190" t="s">
        <v>75</v>
      </c>
      <c r="C15" s="315"/>
      <c r="D15" s="315"/>
      <c r="E15" s="315"/>
      <c r="F15" s="315"/>
      <c r="G15" s="315"/>
      <c r="H15" s="315"/>
      <c r="I15" s="315" t="s">
        <v>5</v>
      </c>
      <c r="J15" s="315"/>
      <c r="K15" s="315"/>
      <c r="L15" s="315"/>
      <c r="M15" s="315"/>
      <c r="N15" s="315"/>
      <c r="O15" s="315"/>
      <c r="P15" s="315"/>
      <c r="Q15" s="315"/>
      <c r="R15" s="334"/>
      <c r="S15" s="347">
        <f t="shared" si="0"/>
        <v>0</v>
      </c>
    </row>
    <row r="16" spans="1:19" s="172" customFormat="1">
      <c r="A16" s="127">
        <v>9</v>
      </c>
      <c r="B16" s="190" t="s">
        <v>76</v>
      </c>
      <c r="C16" s="315"/>
      <c r="D16" s="315"/>
      <c r="E16" s="315"/>
      <c r="F16" s="315"/>
      <c r="G16" s="315"/>
      <c r="H16" s="315"/>
      <c r="I16" s="315"/>
      <c r="J16" s="315"/>
      <c r="K16" s="315"/>
      <c r="L16" s="315"/>
      <c r="M16" s="315"/>
      <c r="N16" s="315"/>
      <c r="O16" s="315"/>
      <c r="P16" s="315"/>
      <c r="Q16" s="315"/>
      <c r="R16" s="334"/>
      <c r="S16" s="347">
        <f t="shared" si="0"/>
        <v>0</v>
      </c>
    </row>
    <row r="17" spans="1:19" s="172" customFormat="1">
      <c r="A17" s="127">
        <v>10</v>
      </c>
      <c r="B17" s="190" t="s">
        <v>70</v>
      </c>
      <c r="C17" s="315"/>
      <c r="D17" s="315"/>
      <c r="E17" s="315"/>
      <c r="F17" s="315"/>
      <c r="G17" s="315"/>
      <c r="H17" s="315"/>
      <c r="I17" s="315"/>
      <c r="J17" s="315"/>
      <c r="K17" s="315"/>
      <c r="L17" s="315"/>
      <c r="M17" s="315">
        <v>18665591.030000001</v>
      </c>
      <c r="N17" s="315">
        <v>590.90499999999997</v>
      </c>
      <c r="O17" s="315"/>
      <c r="P17" s="315"/>
      <c r="Q17" s="315"/>
      <c r="R17" s="334"/>
      <c r="S17" s="347">
        <f t="shared" si="0"/>
        <v>18666181.935000002</v>
      </c>
    </row>
    <row r="18" spans="1:19" s="172" customFormat="1">
      <c r="A18" s="127">
        <v>11</v>
      </c>
      <c r="B18" s="190" t="s">
        <v>71</v>
      </c>
      <c r="C18" s="315"/>
      <c r="D18" s="315"/>
      <c r="E18" s="315"/>
      <c r="F18" s="315"/>
      <c r="G18" s="315"/>
      <c r="H18" s="315"/>
      <c r="I18" s="315"/>
      <c r="J18" s="315"/>
      <c r="K18" s="315"/>
      <c r="L18" s="315"/>
      <c r="M18" s="315">
        <v>20651633.010000002</v>
      </c>
      <c r="N18" s="315">
        <v>60872.618999999992</v>
      </c>
      <c r="O18" s="315">
        <v>346265.28</v>
      </c>
      <c r="P18" s="315"/>
      <c r="Q18" s="315"/>
      <c r="R18" s="334"/>
      <c r="S18" s="347">
        <f t="shared" si="0"/>
        <v>21231903.549000002</v>
      </c>
    </row>
    <row r="19" spans="1:19" s="172" customFormat="1">
      <c r="A19" s="127">
        <v>12</v>
      </c>
      <c r="B19" s="190" t="s">
        <v>72</v>
      </c>
      <c r="C19" s="315"/>
      <c r="D19" s="315"/>
      <c r="E19" s="315"/>
      <c r="F19" s="315"/>
      <c r="G19" s="315"/>
      <c r="H19" s="315"/>
      <c r="I19" s="315"/>
      <c r="J19" s="315"/>
      <c r="K19" s="315"/>
      <c r="L19" s="315"/>
      <c r="M19" s="315"/>
      <c r="N19" s="315"/>
      <c r="O19" s="315"/>
      <c r="P19" s="315"/>
      <c r="Q19" s="315"/>
      <c r="R19" s="334"/>
      <c r="S19" s="347">
        <f t="shared" si="0"/>
        <v>0</v>
      </c>
    </row>
    <row r="20" spans="1:19" s="172" customFormat="1">
      <c r="A20" s="127">
        <v>13</v>
      </c>
      <c r="B20" s="190" t="s">
        <v>73</v>
      </c>
      <c r="C20" s="315"/>
      <c r="D20" s="315"/>
      <c r="E20" s="315"/>
      <c r="F20" s="315"/>
      <c r="G20" s="315"/>
      <c r="H20" s="315"/>
      <c r="I20" s="315"/>
      <c r="J20" s="315"/>
      <c r="K20" s="315"/>
      <c r="L20" s="315"/>
      <c r="M20" s="315"/>
      <c r="N20" s="315"/>
      <c r="O20" s="315"/>
      <c r="P20" s="315"/>
      <c r="Q20" s="315"/>
      <c r="R20" s="334"/>
      <c r="S20" s="347">
        <f t="shared" si="0"/>
        <v>0</v>
      </c>
    </row>
    <row r="21" spans="1:19" s="172" customFormat="1">
      <c r="A21" s="127">
        <v>14</v>
      </c>
      <c r="B21" s="190" t="s">
        <v>252</v>
      </c>
      <c r="C21" s="315">
        <v>6036420</v>
      </c>
      <c r="D21" s="315"/>
      <c r="E21" s="315"/>
      <c r="F21" s="315"/>
      <c r="G21" s="315"/>
      <c r="H21" s="315"/>
      <c r="I21" s="315"/>
      <c r="J21" s="315"/>
      <c r="K21" s="315"/>
      <c r="L21" s="315"/>
      <c r="M21" s="315">
        <v>104609617.40999998</v>
      </c>
      <c r="N21" s="315">
        <v>387118.7449999997</v>
      </c>
      <c r="O21" s="315"/>
      <c r="P21" s="315"/>
      <c r="Q21" s="315"/>
      <c r="R21" s="334"/>
      <c r="S21" s="347">
        <f t="shared" si="0"/>
        <v>104996736.15499999</v>
      </c>
    </row>
    <row r="22" spans="1:19" ht="13.5" thickBot="1">
      <c r="A22" s="109"/>
      <c r="B22" s="174" t="s">
        <v>69</v>
      </c>
      <c r="C22" s="316">
        <f>SUM(C8:C21)</f>
        <v>28332159</v>
      </c>
      <c r="D22" s="316">
        <f t="shared" ref="D22:S22" si="1">SUM(D8:D21)</f>
        <v>0</v>
      </c>
      <c r="E22" s="316">
        <f t="shared" si="1"/>
        <v>11361153.000000002</v>
      </c>
      <c r="F22" s="316">
        <f t="shared" si="1"/>
        <v>0</v>
      </c>
      <c r="G22" s="316">
        <f t="shared" si="1"/>
        <v>0</v>
      </c>
      <c r="H22" s="316">
        <f t="shared" si="1"/>
        <v>0</v>
      </c>
      <c r="I22" s="316">
        <f t="shared" si="1"/>
        <v>24129464.619999997</v>
      </c>
      <c r="J22" s="316">
        <f t="shared" si="1"/>
        <v>0</v>
      </c>
      <c r="K22" s="316">
        <f t="shared" si="1"/>
        <v>0</v>
      </c>
      <c r="L22" s="316">
        <f t="shared" si="1"/>
        <v>0</v>
      </c>
      <c r="M22" s="316">
        <f t="shared" si="1"/>
        <v>505960898.58999991</v>
      </c>
      <c r="N22" s="316">
        <f t="shared" si="1"/>
        <v>11306636.828</v>
      </c>
      <c r="O22" s="316">
        <f t="shared" si="1"/>
        <v>346265.28</v>
      </c>
      <c r="P22" s="316">
        <f t="shared" si="1"/>
        <v>0</v>
      </c>
      <c r="Q22" s="316">
        <f t="shared" si="1"/>
        <v>0</v>
      </c>
      <c r="R22" s="316">
        <f t="shared" si="1"/>
        <v>0</v>
      </c>
      <c r="S22" s="348">
        <f t="shared" si="1"/>
        <v>532123896.24800003</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90" zoomScaleNormal="90" workbookViewId="0">
      <pane xSplit="2" ySplit="6" topLeftCell="P7" activePane="bottomRight" state="frozen"/>
      <selection pane="topRight" activeCell="C1" sqref="C1"/>
      <selection pane="bottomLeft" activeCell="A6" sqref="A6"/>
      <selection pane="bottomRight" activeCell="T23" sqref="T23"/>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191</v>
      </c>
      <c r="B1" s="380" t="str">
        <f>Info!C2</f>
        <v>სს "ხალიკ ბანკი საქართველო"</v>
      </c>
    </row>
    <row r="2" spans="1:22">
      <c r="A2" s="2" t="s">
        <v>192</v>
      </c>
      <c r="B2" s="525">
        <f>'1. key ratios'!B2</f>
        <v>43921</v>
      </c>
    </row>
    <row r="4" spans="1:22" ht="27.75" thickBot="1">
      <c r="A4" s="2" t="s">
        <v>419</v>
      </c>
      <c r="B4" s="343" t="s">
        <v>463</v>
      </c>
      <c r="V4" s="217" t="s">
        <v>95</v>
      </c>
    </row>
    <row r="5" spans="1:22">
      <c r="A5" s="107"/>
      <c r="B5" s="108"/>
      <c r="C5" s="562" t="s">
        <v>201</v>
      </c>
      <c r="D5" s="563"/>
      <c r="E5" s="563"/>
      <c r="F5" s="563"/>
      <c r="G5" s="563"/>
      <c r="H5" s="563"/>
      <c r="I5" s="563"/>
      <c r="J5" s="563"/>
      <c r="K5" s="563"/>
      <c r="L5" s="564"/>
      <c r="M5" s="562" t="s">
        <v>202</v>
      </c>
      <c r="N5" s="563"/>
      <c r="O5" s="563"/>
      <c r="P5" s="563"/>
      <c r="Q5" s="563"/>
      <c r="R5" s="563"/>
      <c r="S5" s="564"/>
      <c r="T5" s="567" t="s">
        <v>461</v>
      </c>
      <c r="U5" s="567" t="s">
        <v>460</v>
      </c>
      <c r="V5" s="565" t="s">
        <v>203</v>
      </c>
    </row>
    <row r="6" spans="1:22" s="74" customFormat="1" ht="140.25">
      <c r="A6" s="125"/>
      <c r="B6" s="192"/>
      <c r="C6" s="105" t="s">
        <v>204</v>
      </c>
      <c r="D6" s="104" t="s">
        <v>205</v>
      </c>
      <c r="E6" s="101" t="s">
        <v>206</v>
      </c>
      <c r="F6" s="344" t="s">
        <v>455</v>
      </c>
      <c r="G6" s="104" t="s">
        <v>207</v>
      </c>
      <c r="H6" s="104" t="s">
        <v>208</v>
      </c>
      <c r="I6" s="104" t="s">
        <v>209</v>
      </c>
      <c r="J6" s="104" t="s">
        <v>251</v>
      </c>
      <c r="K6" s="104" t="s">
        <v>210</v>
      </c>
      <c r="L6" s="106" t="s">
        <v>211</v>
      </c>
      <c r="M6" s="105" t="s">
        <v>212</v>
      </c>
      <c r="N6" s="104" t="s">
        <v>213</v>
      </c>
      <c r="O6" s="104" t="s">
        <v>214</v>
      </c>
      <c r="P6" s="104" t="s">
        <v>215</v>
      </c>
      <c r="Q6" s="104" t="s">
        <v>216</v>
      </c>
      <c r="R6" s="104" t="s">
        <v>217</v>
      </c>
      <c r="S6" s="106" t="s">
        <v>218</v>
      </c>
      <c r="T6" s="568"/>
      <c r="U6" s="568"/>
      <c r="V6" s="566"/>
    </row>
    <row r="7" spans="1:22" s="172" customFormat="1">
      <c r="A7" s="173">
        <v>1</v>
      </c>
      <c r="B7" s="171" t="s">
        <v>219</v>
      </c>
      <c r="C7" s="317"/>
      <c r="D7" s="315"/>
      <c r="E7" s="315"/>
      <c r="F7" s="315"/>
      <c r="G7" s="315"/>
      <c r="H7" s="315"/>
      <c r="I7" s="315"/>
      <c r="J7" s="315"/>
      <c r="K7" s="315"/>
      <c r="L7" s="318"/>
      <c r="M7" s="317"/>
      <c r="N7" s="315"/>
      <c r="O7" s="315"/>
      <c r="P7" s="315"/>
      <c r="Q7" s="315"/>
      <c r="R7" s="315"/>
      <c r="S7" s="318"/>
      <c r="T7" s="338"/>
      <c r="U7" s="337"/>
      <c r="V7" s="319">
        <f>SUM(C7:S7)</f>
        <v>0</v>
      </c>
    </row>
    <row r="8" spans="1:22" s="172" customFormat="1">
      <c r="A8" s="173">
        <v>2</v>
      </c>
      <c r="B8" s="171" t="s">
        <v>220</v>
      </c>
      <c r="C8" s="317"/>
      <c r="D8" s="315"/>
      <c r="E8" s="315"/>
      <c r="F8" s="315"/>
      <c r="G8" s="315"/>
      <c r="H8" s="315"/>
      <c r="I8" s="315"/>
      <c r="J8" s="315"/>
      <c r="K8" s="315"/>
      <c r="L8" s="318"/>
      <c r="M8" s="317"/>
      <c r="N8" s="315"/>
      <c r="O8" s="315"/>
      <c r="P8" s="315"/>
      <c r="Q8" s="315"/>
      <c r="R8" s="315"/>
      <c r="S8" s="318"/>
      <c r="T8" s="337"/>
      <c r="U8" s="337"/>
      <c r="V8" s="319">
        <f t="shared" ref="V8:V20" si="0">SUM(C8:S8)</f>
        <v>0</v>
      </c>
    </row>
    <row r="9" spans="1:22" s="172" customFormat="1">
      <c r="A9" s="173">
        <v>3</v>
      </c>
      <c r="B9" s="171" t="s">
        <v>221</v>
      </c>
      <c r="C9" s="317"/>
      <c r="D9" s="315"/>
      <c r="E9" s="315"/>
      <c r="F9" s="315"/>
      <c r="G9" s="315"/>
      <c r="H9" s="315"/>
      <c r="I9" s="315"/>
      <c r="J9" s="315"/>
      <c r="K9" s="315"/>
      <c r="L9" s="318"/>
      <c r="M9" s="317"/>
      <c r="N9" s="315"/>
      <c r="O9" s="315"/>
      <c r="P9" s="315"/>
      <c r="Q9" s="315"/>
      <c r="R9" s="315"/>
      <c r="S9" s="318"/>
      <c r="T9" s="337"/>
      <c r="U9" s="337"/>
      <c r="V9" s="319">
        <f>SUM(C9:S9)</f>
        <v>0</v>
      </c>
    </row>
    <row r="10" spans="1:22" s="172" customFormat="1">
      <c r="A10" s="173">
        <v>4</v>
      </c>
      <c r="B10" s="171" t="s">
        <v>222</v>
      </c>
      <c r="C10" s="317"/>
      <c r="D10" s="315"/>
      <c r="E10" s="315"/>
      <c r="F10" s="315"/>
      <c r="G10" s="315"/>
      <c r="H10" s="315"/>
      <c r="I10" s="315"/>
      <c r="J10" s="315"/>
      <c r="K10" s="315"/>
      <c r="L10" s="318"/>
      <c r="M10" s="317"/>
      <c r="N10" s="315"/>
      <c r="O10" s="315"/>
      <c r="P10" s="315"/>
      <c r="Q10" s="315"/>
      <c r="R10" s="315"/>
      <c r="S10" s="318"/>
      <c r="T10" s="337"/>
      <c r="U10" s="337"/>
      <c r="V10" s="319">
        <f t="shared" si="0"/>
        <v>0</v>
      </c>
    </row>
    <row r="11" spans="1:22" s="172" customFormat="1">
      <c r="A11" s="173">
        <v>5</v>
      </c>
      <c r="B11" s="171" t="s">
        <v>223</v>
      </c>
      <c r="C11" s="317"/>
      <c r="D11" s="315"/>
      <c r="E11" s="315"/>
      <c r="F11" s="315"/>
      <c r="G11" s="315"/>
      <c r="H11" s="315"/>
      <c r="I11" s="315"/>
      <c r="J11" s="315"/>
      <c r="K11" s="315"/>
      <c r="L11" s="318"/>
      <c r="M11" s="317"/>
      <c r="N11" s="315"/>
      <c r="O11" s="315"/>
      <c r="P11" s="315"/>
      <c r="Q11" s="315"/>
      <c r="R11" s="315"/>
      <c r="S11" s="318"/>
      <c r="T11" s="337"/>
      <c r="U11" s="337"/>
      <c r="V11" s="319">
        <f t="shared" si="0"/>
        <v>0</v>
      </c>
    </row>
    <row r="12" spans="1:22" s="172" customFormat="1">
      <c r="A12" s="173">
        <v>6</v>
      </c>
      <c r="B12" s="171" t="s">
        <v>224</v>
      </c>
      <c r="C12" s="317"/>
      <c r="D12" s="315"/>
      <c r="E12" s="315"/>
      <c r="F12" s="315"/>
      <c r="G12" s="315"/>
      <c r="H12" s="315"/>
      <c r="I12" s="315"/>
      <c r="J12" s="315"/>
      <c r="K12" s="315"/>
      <c r="L12" s="318"/>
      <c r="M12" s="317"/>
      <c r="N12" s="315"/>
      <c r="O12" s="315"/>
      <c r="P12" s="315"/>
      <c r="Q12" s="315"/>
      <c r="R12" s="315"/>
      <c r="S12" s="318"/>
      <c r="T12" s="337"/>
      <c r="U12" s="337"/>
      <c r="V12" s="319">
        <f t="shared" si="0"/>
        <v>0</v>
      </c>
    </row>
    <row r="13" spans="1:22" s="172" customFormat="1">
      <c r="A13" s="173">
        <v>7</v>
      </c>
      <c r="B13" s="171" t="s">
        <v>74</v>
      </c>
      <c r="C13" s="317"/>
      <c r="D13" s="315">
        <v>1677410.84</v>
      </c>
      <c r="E13" s="315"/>
      <c r="F13" s="315"/>
      <c r="G13" s="315"/>
      <c r="H13" s="315"/>
      <c r="I13" s="315"/>
      <c r="J13" s="315"/>
      <c r="K13" s="315"/>
      <c r="L13" s="318"/>
      <c r="M13" s="317"/>
      <c r="N13" s="315"/>
      <c r="O13" s="315"/>
      <c r="P13" s="315"/>
      <c r="Q13" s="315"/>
      <c r="R13" s="315"/>
      <c r="S13" s="318"/>
      <c r="T13" s="337">
        <v>1454295.29</v>
      </c>
      <c r="U13" s="337">
        <v>223115.55</v>
      </c>
      <c r="V13" s="319">
        <f t="shared" si="0"/>
        <v>1677410.84</v>
      </c>
    </row>
    <row r="14" spans="1:22" s="172" customFormat="1">
      <c r="A14" s="173">
        <v>8</v>
      </c>
      <c r="B14" s="171" t="s">
        <v>75</v>
      </c>
      <c r="C14" s="317"/>
      <c r="D14" s="315"/>
      <c r="E14" s="315"/>
      <c r="F14" s="315"/>
      <c r="G14" s="315"/>
      <c r="H14" s="315"/>
      <c r="I14" s="315"/>
      <c r="J14" s="315"/>
      <c r="K14" s="315"/>
      <c r="L14" s="318"/>
      <c r="M14" s="317"/>
      <c r="N14" s="315"/>
      <c r="O14" s="315"/>
      <c r="P14" s="315"/>
      <c r="Q14" s="315"/>
      <c r="R14" s="315"/>
      <c r="S14" s="318"/>
      <c r="T14" s="337">
        <v>0</v>
      </c>
      <c r="U14" s="337"/>
      <c r="V14" s="319">
        <f t="shared" si="0"/>
        <v>0</v>
      </c>
    </row>
    <row r="15" spans="1:22" s="172" customFormat="1">
      <c r="A15" s="173">
        <v>9</v>
      </c>
      <c r="B15" s="171" t="s">
        <v>76</v>
      </c>
      <c r="C15" s="317"/>
      <c r="D15" s="315"/>
      <c r="E15" s="315"/>
      <c r="F15" s="315"/>
      <c r="G15" s="315"/>
      <c r="H15" s="315"/>
      <c r="I15" s="315"/>
      <c r="J15" s="315"/>
      <c r="K15" s="315"/>
      <c r="L15" s="318"/>
      <c r="M15" s="317"/>
      <c r="N15" s="315"/>
      <c r="O15" s="315"/>
      <c r="P15" s="315"/>
      <c r="Q15" s="315"/>
      <c r="R15" s="315"/>
      <c r="S15" s="318"/>
      <c r="T15" s="337">
        <v>0</v>
      </c>
      <c r="U15" s="337"/>
      <c r="V15" s="319">
        <f t="shared" si="0"/>
        <v>0</v>
      </c>
    </row>
    <row r="16" spans="1:22" s="172" customFormat="1">
      <c r="A16" s="173">
        <v>10</v>
      </c>
      <c r="B16" s="171" t="s">
        <v>70</v>
      </c>
      <c r="C16" s="317"/>
      <c r="D16" s="315"/>
      <c r="E16" s="315"/>
      <c r="F16" s="315"/>
      <c r="G16" s="315"/>
      <c r="H16" s="315"/>
      <c r="I16" s="315"/>
      <c r="J16" s="315"/>
      <c r="K16" s="315"/>
      <c r="L16" s="318"/>
      <c r="M16" s="317"/>
      <c r="N16" s="315"/>
      <c r="O16" s="315"/>
      <c r="P16" s="315"/>
      <c r="Q16" s="315"/>
      <c r="R16" s="315"/>
      <c r="S16" s="318"/>
      <c r="T16" s="337">
        <v>0</v>
      </c>
      <c r="U16" s="337"/>
      <c r="V16" s="319">
        <f t="shared" si="0"/>
        <v>0</v>
      </c>
    </row>
    <row r="17" spans="1:22" s="172" customFormat="1">
      <c r="A17" s="173">
        <v>11</v>
      </c>
      <c r="B17" s="171" t="s">
        <v>71</v>
      </c>
      <c r="C17" s="317"/>
      <c r="D17" s="315"/>
      <c r="E17" s="315"/>
      <c r="F17" s="315"/>
      <c r="G17" s="315"/>
      <c r="H17" s="315"/>
      <c r="I17" s="315"/>
      <c r="J17" s="315"/>
      <c r="K17" s="315"/>
      <c r="L17" s="318"/>
      <c r="M17" s="317"/>
      <c r="N17" s="315"/>
      <c r="O17" s="315"/>
      <c r="P17" s="315"/>
      <c r="Q17" s="315"/>
      <c r="R17" s="315"/>
      <c r="S17" s="318"/>
      <c r="T17" s="337">
        <v>0</v>
      </c>
      <c r="U17" s="337"/>
      <c r="V17" s="319">
        <f t="shared" si="0"/>
        <v>0</v>
      </c>
    </row>
    <row r="18" spans="1:22" s="172" customFormat="1">
      <c r="A18" s="173">
        <v>12</v>
      </c>
      <c r="B18" s="171" t="s">
        <v>72</v>
      </c>
      <c r="C18" s="317"/>
      <c r="D18" s="315"/>
      <c r="E18" s="315"/>
      <c r="F18" s="315"/>
      <c r="G18" s="315"/>
      <c r="H18" s="315"/>
      <c r="I18" s="315"/>
      <c r="J18" s="315"/>
      <c r="K18" s="315"/>
      <c r="L18" s="318"/>
      <c r="M18" s="317"/>
      <c r="N18" s="315"/>
      <c r="O18" s="315"/>
      <c r="P18" s="315"/>
      <c r="Q18" s="315"/>
      <c r="R18" s="315"/>
      <c r="S18" s="318"/>
      <c r="T18" s="337">
        <v>0</v>
      </c>
      <c r="U18" s="337"/>
      <c r="V18" s="319">
        <f t="shared" si="0"/>
        <v>0</v>
      </c>
    </row>
    <row r="19" spans="1:22" s="172" customFormat="1">
      <c r="A19" s="173">
        <v>13</v>
      </c>
      <c r="B19" s="171" t="s">
        <v>73</v>
      </c>
      <c r="C19" s="317"/>
      <c r="D19" s="315"/>
      <c r="E19" s="315"/>
      <c r="F19" s="315"/>
      <c r="G19" s="315"/>
      <c r="H19" s="315"/>
      <c r="I19" s="315"/>
      <c r="J19" s="315"/>
      <c r="K19" s="315"/>
      <c r="L19" s="318"/>
      <c r="M19" s="317"/>
      <c r="N19" s="315"/>
      <c r="O19" s="315"/>
      <c r="P19" s="315"/>
      <c r="Q19" s="315"/>
      <c r="R19" s="315"/>
      <c r="S19" s="318"/>
      <c r="T19" s="337">
        <v>0</v>
      </c>
      <c r="U19" s="337"/>
      <c r="V19" s="319">
        <f t="shared" si="0"/>
        <v>0</v>
      </c>
    </row>
    <row r="20" spans="1:22" s="172" customFormat="1">
      <c r="A20" s="173">
        <v>14</v>
      </c>
      <c r="B20" s="171" t="s">
        <v>252</v>
      </c>
      <c r="C20" s="317"/>
      <c r="D20" s="315">
        <v>1633547.0919999999</v>
      </c>
      <c r="E20" s="315"/>
      <c r="F20" s="315"/>
      <c r="G20" s="315"/>
      <c r="H20" s="315"/>
      <c r="I20" s="315"/>
      <c r="J20" s="315"/>
      <c r="K20" s="315"/>
      <c r="L20" s="318"/>
      <c r="M20" s="317"/>
      <c r="N20" s="315"/>
      <c r="O20" s="315"/>
      <c r="P20" s="315"/>
      <c r="Q20" s="315"/>
      <c r="R20" s="315"/>
      <c r="S20" s="318"/>
      <c r="T20" s="337">
        <v>1633547.0919999999</v>
      </c>
      <c r="U20" s="337"/>
      <c r="V20" s="319">
        <f t="shared" si="0"/>
        <v>1633547.0919999999</v>
      </c>
    </row>
    <row r="21" spans="1:22" ht="13.5" thickBot="1">
      <c r="A21" s="109"/>
      <c r="B21" s="110" t="s">
        <v>69</v>
      </c>
      <c r="C21" s="320">
        <f>SUM(C7:C20)</f>
        <v>0</v>
      </c>
      <c r="D21" s="316">
        <f t="shared" ref="D21:V21" si="1">SUM(D7:D20)</f>
        <v>3310957.932</v>
      </c>
      <c r="E21" s="316">
        <f t="shared" si="1"/>
        <v>0</v>
      </c>
      <c r="F21" s="316">
        <f t="shared" si="1"/>
        <v>0</v>
      </c>
      <c r="G21" s="316">
        <f t="shared" si="1"/>
        <v>0</v>
      </c>
      <c r="H21" s="316">
        <f t="shared" si="1"/>
        <v>0</v>
      </c>
      <c r="I21" s="316">
        <f t="shared" si="1"/>
        <v>0</v>
      </c>
      <c r="J21" s="316">
        <f t="shared" si="1"/>
        <v>0</v>
      </c>
      <c r="K21" s="316">
        <f t="shared" si="1"/>
        <v>0</v>
      </c>
      <c r="L21" s="321">
        <f t="shared" si="1"/>
        <v>0</v>
      </c>
      <c r="M21" s="320">
        <f t="shared" si="1"/>
        <v>0</v>
      </c>
      <c r="N21" s="316">
        <f t="shared" si="1"/>
        <v>0</v>
      </c>
      <c r="O21" s="316">
        <f t="shared" si="1"/>
        <v>0</v>
      </c>
      <c r="P21" s="316">
        <f t="shared" si="1"/>
        <v>0</v>
      </c>
      <c r="Q21" s="316">
        <f t="shared" si="1"/>
        <v>0</v>
      </c>
      <c r="R21" s="316">
        <f t="shared" si="1"/>
        <v>0</v>
      </c>
      <c r="S21" s="321">
        <f t="shared" si="1"/>
        <v>0</v>
      </c>
      <c r="T21" s="321">
        <f>SUM(T7:T20)</f>
        <v>3087842.3820000002</v>
      </c>
      <c r="U21" s="321">
        <f t="shared" si="1"/>
        <v>223115.55</v>
      </c>
      <c r="V21" s="322">
        <f t="shared" si="1"/>
        <v>3310957.932</v>
      </c>
    </row>
    <row r="24" spans="1:22">
      <c r="A24" s="19"/>
      <c r="B24" s="19"/>
      <c r="C24" s="78"/>
      <c r="D24" s="78"/>
      <c r="E24" s="78"/>
    </row>
    <row r="25" spans="1:22">
      <c r="A25" s="102"/>
      <c r="B25" s="102"/>
      <c r="C25" s="19"/>
      <c r="D25" s="78"/>
      <c r="E25" s="78"/>
    </row>
    <row r="26" spans="1:22">
      <c r="A26" s="102"/>
      <c r="B26" s="103"/>
      <c r="C26" s="19"/>
      <c r="D26" s="78"/>
      <c r="E26" s="78"/>
    </row>
    <row r="27" spans="1:22">
      <c r="A27" s="102"/>
      <c r="B27" s="102"/>
      <c r="C27" s="19"/>
      <c r="D27" s="78"/>
      <c r="E27" s="78"/>
    </row>
    <row r="28" spans="1:22">
      <c r="A28" s="102"/>
      <c r="B28" s="103"/>
      <c r="C28" s="19"/>
      <c r="D28" s="78"/>
      <c r="E28" s="78"/>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F27" sqref="F27"/>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191</v>
      </c>
      <c r="B1" s="380" t="str">
        <f>Info!C2</f>
        <v>სს "ხალიკ ბანკი საქართველო"</v>
      </c>
    </row>
    <row r="2" spans="1:9">
      <c r="A2" s="2" t="s">
        <v>192</v>
      </c>
      <c r="B2" s="525">
        <f>'1. key ratios'!B2</f>
        <v>43921</v>
      </c>
    </row>
    <row r="4" spans="1:9" ht="13.5" thickBot="1">
      <c r="A4" s="2" t="s">
        <v>420</v>
      </c>
      <c r="B4" s="340" t="s">
        <v>464</v>
      </c>
    </row>
    <row r="5" spans="1:9">
      <c r="A5" s="107"/>
      <c r="B5" s="169"/>
      <c r="C5" s="175" t="s">
        <v>0</v>
      </c>
      <c r="D5" s="175" t="s">
        <v>1</v>
      </c>
      <c r="E5" s="175" t="s">
        <v>2</v>
      </c>
      <c r="F5" s="175" t="s">
        <v>3</v>
      </c>
      <c r="G5" s="335" t="s">
        <v>4</v>
      </c>
      <c r="H5" s="176" t="s">
        <v>6</v>
      </c>
      <c r="I5" s="25"/>
    </row>
    <row r="6" spans="1:9" ht="15" customHeight="1">
      <c r="A6" s="168"/>
      <c r="B6" s="23"/>
      <c r="C6" s="569" t="s">
        <v>456</v>
      </c>
      <c r="D6" s="573" t="s">
        <v>477</v>
      </c>
      <c r="E6" s="574"/>
      <c r="F6" s="569" t="s">
        <v>483</v>
      </c>
      <c r="G6" s="569" t="s">
        <v>484</v>
      </c>
      <c r="H6" s="571" t="s">
        <v>458</v>
      </c>
      <c r="I6" s="25"/>
    </row>
    <row r="7" spans="1:9" ht="76.5">
      <c r="A7" s="168"/>
      <c r="B7" s="23"/>
      <c r="C7" s="570"/>
      <c r="D7" s="339" t="s">
        <v>459</v>
      </c>
      <c r="E7" s="339" t="s">
        <v>457</v>
      </c>
      <c r="F7" s="570"/>
      <c r="G7" s="570"/>
      <c r="H7" s="572"/>
      <c r="I7" s="25"/>
    </row>
    <row r="8" spans="1:9">
      <c r="A8" s="98">
        <v>1</v>
      </c>
      <c r="B8" s="80" t="s">
        <v>219</v>
      </c>
      <c r="C8" s="323">
        <v>63035133</v>
      </c>
      <c r="D8" s="324"/>
      <c r="E8" s="323"/>
      <c r="F8" s="323">
        <v>40739394</v>
      </c>
      <c r="G8" s="336">
        <v>40739394</v>
      </c>
      <c r="H8" s="345">
        <f>G8/(C8+E8)</f>
        <v>0.64629662953197864</v>
      </c>
    </row>
    <row r="9" spans="1:9" ht="15" customHeight="1">
      <c r="A9" s="98">
        <v>2</v>
      </c>
      <c r="B9" s="80" t="s">
        <v>220</v>
      </c>
      <c r="C9" s="323">
        <v>0</v>
      </c>
      <c r="D9" s="324">
        <v>0</v>
      </c>
      <c r="E9" s="323">
        <v>0</v>
      </c>
      <c r="F9" s="323">
        <v>0</v>
      </c>
      <c r="G9" s="336">
        <v>0</v>
      </c>
      <c r="H9" s="345"/>
    </row>
    <row r="10" spans="1:9">
      <c r="A10" s="98">
        <v>3</v>
      </c>
      <c r="B10" s="80" t="s">
        <v>221</v>
      </c>
      <c r="C10" s="323"/>
      <c r="D10" s="324"/>
      <c r="E10" s="323"/>
      <c r="F10" s="323">
        <v>0</v>
      </c>
      <c r="G10" s="336"/>
      <c r="H10" s="345"/>
    </row>
    <row r="11" spans="1:9">
      <c r="A11" s="98">
        <v>4</v>
      </c>
      <c r="B11" s="80" t="s">
        <v>222</v>
      </c>
      <c r="C11" s="323"/>
      <c r="D11" s="324"/>
      <c r="E11" s="323"/>
      <c r="F11" s="323">
        <v>0</v>
      </c>
      <c r="G11" s="336"/>
      <c r="H11" s="345"/>
    </row>
    <row r="12" spans="1:9">
      <c r="A12" s="98">
        <v>5</v>
      </c>
      <c r="B12" s="80" t="s">
        <v>223</v>
      </c>
      <c r="C12" s="323"/>
      <c r="D12" s="324"/>
      <c r="E12" s="323"/>
      <c r="F12" s="323">
        <v>0</v>
      </c>
      <c r="G12" s="336"/>
      <c r="H12" s="345"/>
    </row>
    <row r="13" spans="1:9">
      <c r="A13" s="98">
        <v>6</v>
      </c>
      <c r="B13" s="80" t="s">
        <v>224</v>
      </c>
      <c r="C13" s="323">
        <v>35526587</v>
      </c>
      <c r="D13" s="324"/>
      <c r="E13" s="323"/>
      <c r="F13" s="323">
        <v>14372932.290000001</v>
      </c>
      <c r="G13" s="336">
        <v>14372932.290000001</v>
      </c>
      <c r="H13" s="345">
        <f t="shared" ref="H13:H21" si="0">G13/(C13+E13)</f>
        <v>0.40456833891755495</v>
      </c>
    </row>
    <row r="14" spans="1:9">
      <c r="A14" s="98">
        <v>7</v>
      </c>
      <c r="B14" s="80" t="s">
        <v>74</v>
      </c>
      <c r="C14" s="323">
        <v>321258693.75999999</v>
      </c>
      <c r="D14" s="324">
        <v>44305137.280000001</v>
      </c>
      <c r="E14" s="323">
        <v>10858054.559</v>
      </c>
      <c r="F14" s="324">
        <v>332116748.31900001</v>
      </c>
      <c r="G14" s="397">
        <v>330439337.47899997</v>
      </c>
      <c r="H14" s="345">
        <f>G14/(C14+E14)</f>
        <v>0.99494933378551309</v>
      </c>
    </row>
    <row r="15" spans="1:9">
      <c r="A15" s="98">
        <v>8</v>
      </c>
      <c r="B15" s="80" t="s">
        <v>75</v>
      </c>
      <c r="C15" s="323"/>
      <c r="D15" s="324"/>
      <c r="E15" s="323"/>
      <c r="F15" s="324">
        <v>0</v>
      </c>
      <c r="G15" s="397"/>
      <c r="H15" s="345"/>
    </row>
    <row r="16" spans="1:9">
      <c r="A16" s="98">
        <v>9</v>
      </c>
      <c r="B16" s="80" t="s">
        <v>76</v>
      </c>
      <c r="C16" s="323"/>
      <c r="D16" s="324"/>
      <c r="E16" s="323"/>
      <c r="F16" s="324">
        <v>0</v>
      </c>
      <c r="G16" s="397"/>
      <c r="H16" s="345"/>
    </row>
    <row r="17" spans="1:8">
      <c r="A17" s="98">
        <v>10</v>
      </c>
      <c r="B17" s="80" t="s">
        <v>70</v>
      </c>
      <c r="C17" s="323">
        <v>18665591.030000001</v>
      </c>
      <c r="D17" s="324">
        <v>1181.81</v>
      </c>
      <c r="E17" s="323">
        <v>590.90499999999997</v>
      </c>
      <c r="F17" s="324">
        <v>18666181.935000002</v>
      </c>
      <c r="G17" s="397">
        <v>18666181.935000002</v>
      </c>
      <c r="H17" s="345">
        <f t="shared" si="0"/>
        <v>1</v>
      </c>
    </row>
    <row r="18" spans="1:8">
      <c r="A18" s="98">
        <v>11</v>
      </c>
      <c r="B18" s="80" t="s">
        <v>71</v>
      </c>
      <c r="C18" s="323">
        <v>20997898.290000003</v>
      </c>
      <c r="D18" s="324">
        <v>116319.93999999999</v>
      </c>
      <c r="E18" s="323">
        <v>60872.618999999992</v>
      </c>
      <c r="F18" s="324">
        <v>21231903.549000002</v>
      </c>
      <c r="G18" s="397">
        <v>21231903.549000002</v>
      </c>
      <c r="H18" s="345">
        <f t="shared" si="0"/>
        <v>1.0082214028894729</v>
      </c>
    </row>
    <row r="19" spans="1:8">
      <c r="A19" s="98">
        <v>12</v>
      </c>
      <c r="B19" s="80" t="s">
        <v>72</v>
      </c>
      <c r="C19" s="323"/>
      <c r="D19" s="324"/>
      <c r="E19" s="323"/>
      <c r="F19" s="324">
        <v>0</v>
      </c>
      <c r="G19" s="397"/>
      <c r="H19" s="345"/>
    </row>
    <row r="20" spans="1:8">
      <c r="A20" s="98">
        <v>13</v>
      </c>
      <c r="B20" s="80" t="s">
        <v>73</v>
      </c>
      <c r="C20" s="323"/>
      <c r="D20" s="324"/>
      <c r="E20" s="323"/>
      <c r="F20" s="324">
        <v>0</v>
      </c>
      <c r="G20" s="397"/>
      <c r="H20" s="345"/>
    </row>
    <row r="21" spans="1:8">
      <c r="A21" s="98">
        <v>14</v>
      </c>
      <c r="B21" s="80" t="s">
        <v>252</v>
      </c>
      <c r="C21" s="323">
        <v>110646037.40999998</v>
      </c>
      <c r="D21" s="324">
        <v>859137.48999999941</v>
      </c>
      <c r="E21" s="323">
        <v>387118.7449999997</v>
      </c>
      <c r="F21" s="324">
        <v>104996736.15499999</v>
      </c>
      <c r="G21" s="397">
        <v>103363189.06299999</v>
      </c>
      <c r="H21" s="345">
        <f t="shared" si="0"/>
        <v>0.93092183130151795</v>
      </c>
    </row>
    <row r="22" spans="1:8" ht="13.5" thickBot="1">
      <c r="A22" s="170"/>
      <c r="B22" s="177" t="s">
        <v>69</v>
      </c>
      <c r="C22" s="316">
        <f>SUM(C8:C21)</f>
        <v>570129940.49000001</v>
      </c>
      <c r="D22" s="316">
        <f>SUM(D8:D21)</f>
        <v>45281776.520000003</v>
      </c>
      <c r="E22" s="316">
        <f>SUM(E8:E21)</f>
        <v>11306636.828</v>
      </c>
      <c r="F22" s="316">
        <f>SUM(F8:F21)</f>
        <v>532123896.24800003</v>
      </c>
      <c r="G22" s="316">
        <f>SUM(G8:G21)</f>
        <v>528812938.31599998</v>
      </c>
      <c r="H22" s="346">
        <f>G22/(C22+E22)</f>
        <v>0.90949375898444895</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J28" sqref="J28"/>
    </sheetView>
  </sheetViews>
  <sheetFormatPr defaultColWidth="9.140625" defaultRowHeight="12.75"/>
  <cols>
    <col min="1" max="1" width="10.5703125" style="380" bestFit="1" customWidth="1"/>
    <col min="2" max="2" width="104.140625" style="380" customWidth="1"/>
    <col min="3" max="11" width="12.7109375" style="380" customWidth="1"/>
    <col min="12" max="16384" width="9.140625" style="380"/>
  </cols>
  <sheetData>
    <row r="1" spans="1:11">
      <c r="A1" s="380" t="s">
        <v>191</v>
      </c>
      <c r="B1" s="380" t="str">
        <f>Info!C2</f>
        <v>სს "ხალიკ ბანკი საქართველო"</v>
      </c>
    </row>
    <row r="2" spans="1:11">
      <c r="A2" s="380" t="s">
        <v>192</v>
      </c>
      <c r="B2" s="525">
        <f>'1. key ratios'!B2</f>
        <v>43921</v>
      </c>
      <c r="C2" s="381"/>
      <c r="D2" s="381"/>
    </row>
    <row r="3" spans="1:11">
      <c r="B3" s="381"/>
      <c r="C3" s="381"/>
      <c r="D3" s="381"/>
    </row>
    <row r="4" spans="1:11" ht="13.5" thickBot="1">
      <c r="A4" s="380" t="s">
        <v>526</v>
      </c>
      <c r="B4" s="340" t="s">
        <v>525</v>
      </c>
      <c r="C4" s="381"/>
      <c r="D4" s="381"/>
    </row>
    <row r="5" spans="1:11" ht="30" customHeight="1">
      <c r="A5" s="578"/>
      <c r="B5" s="579"/>
      <c r="C5" s="576" t="s">
        <v>558</v>
      </c>
      <c r="D5" s="576"/>
      <c r="E5" s="576"/>
      <c r="F5" s="576" t="s">
        <v>559</v>
      </c>
      <c r="G5" s="576"/>
      <c r="H5" s="576"/>
      <c r="I5" s="576" t="s">
        <v>560</v>
      </c>
      <c r="J5" s="576"/>
      <c r="K5" s="577"/>
    </row>
    <row r="6" spans="1:11">
      <c r="A6" s="378"/>
      <c r="B6" s="379"/>
      <c r="C6" s="382" t="s">
        <v>28</v>
      </c>
      <c r="D6" s="382" t="s">
        <v>98</v>
      </c>
      <c r="E6" s="382" t="s">
        <v>69</v>
      </c>
      <c r="F6" s="382" t="s">
        <v>28</v>
      </c>
      <c r="G6" s="382" t="s">
        <v>98</v>
      </c>
      <c r="H6" s="382" t="s">
        <v>69</v>
      </c>
      <c r="I6" s="382" t="s">
        <v>28</v>
      </c>
      <c r="J6" s="382" t="s">
        <v>98</v>
      </c>
      <c r="K6" s="387" t="s">
        <v>69</v>
      </c>
    </row>
    <row r="7" spans="1:11">
      <c r="A7" s="388" t="s">
        <v>496</v>
      </c>
      <c r="B7" s="377"/>
      <c r="C7" s="377"/>
      <c r="D7" s="377"/>
      <c r="E7" s="377"/>
      <c r="F7" s="377"/>
      <c r="G7" s="377"/>
      <c r="H7" s="377"/>
      <c r="I7" s="377"/>
      <c r="J7" s="377"/>
      <c r="K7" s="389"/>
    </row>
    <row r="8" spans="1:11">
      <c r="A8" s="376">
        <v>1</v>
      </c>
      <c r="B8" s="360" t="s">
        <v>496</v>
      </c>
      <c r="C8" s="356"/>
      <c r="D8" s="356"/>
      <c r="E8" s="356"/>
      <c r="F8" s="504">
        <v>29110532.411451615</v>
      </c>
      <c r="G8" s="504">
        <v>44851814.684516132</v>
      </c>
      <c r="H8" s="504">
        <v>73962347.09596774</v>
      </c>
      <c r="I8" s="504">
        <v>19914124.839354843</v>
      </c>
      <c r="J8" s="504">
        <v>39604678.689354844</v>
      </c>
      <c r="K8" s="505">
        <v>59518803.52870968</v>
      </c>
    </row>
    <row r="9" spans="1:11">
      <c r="A9" s="388" t="s">
        <v>497</v>
      </c>
      <c r="B9" s="377"/>
      <c r="C9" s="377"/>
      <c r="D9" s="377"/>
      <c r="E9" s="377"/>
      <c r="F9" s="506"/>
      <c r="G9" s="506"/>
      <c r="H9" s="506"/>
      <c r="I9" s="506"/>
      <c r="J9" s="506"/>
      <c r="K9" s="507"/>
    </row>
    <row r="10" spans="1:11">
      <c r="A10" s="390">
        <v>2</v>
      </c>
      <c r="B10" s="361" t="s">
        <v>498</v>
      </c>
      <c r="C10" s="510">
        <v>4836853.6614516005</v>
      </c>
      <c r="D10" s="508">
        <v>27404981.496612966</v>
      </c>
      <c r="E10" s="508">
        <v>32241835.158064604</v>
      </c>
      <c r="F10" s="508">
        <v>18956289.868258066</v>
      </c>
      <c r="G10" s="508">
        <v>16960428.561733872</v>
      </c>
      <c r="H10" s="508">
        <v>35916718.429991938</v>
      </c>
      <c r="I10" s="508">
        <v>267631.05264516122</v>
      </c>
      <c r="J10" s="508">
        <v>1772691.641104839</v>
      </c>
      <c r="K10" s="509">
        <v>2040322.6937499999</v>
      </c>
    </row>
    <row r="11" spans="1:11">
      <c r="A11" s="390">
        <v>3</v>
      </c>
      <c r="B11" s="361" t="s">
        <v>499</v>
      </c>
      <c r="C11" s="510">
        <v>33357075.810161293</v>
      </c>
      <c r="D11" s="508">
        <v>317172073.45241934</v>
      </c>
      <c r="E11" s="508">
        <v>350529149.26258063</v>
      </c>
      <c r="F11" s="508">
        <v>1013161.4894443544</v>
      </c>
      <c r="G11" s="508">
        <v>7343372.1538467733</v>
      </c>
      <c r="H11" s="508">
        <v>8356533.6432911279</v>
      </c>
      <c r="I11" s="508">
        <v>13017615.859685484</v>
      </c>
      <c r="J11" s="508">
        <v>14487414.641274191</v>
      </c>
      <c r="K11" s="509">
        <v>27505030.500959676</v>
      </c>
    </row>
    <row r="12" spans="1:11">
      <c r="A12" s="390">
        <v>4</v>
      </c>
      <c r="B12" s="361" t="s">
        <v>500</v>
      </c>
      <c r="C12" s="510"/>
      <c r="D12" s="508"/>
      <c r="E12" s="508"/>
      <c r="F12" s="508"/>
      <c r="G12" s="508"/>
      <c r="H12" s="508"/>
      <c r="I12" s="508"/>
      <c r="J12" s="508"/>
      <c r="K12" s="509"/>
    </row>
    <row r="13" spans="1:11">
      <c r="A13" s="390">
        <v>5</v>
      </c>
      <c r="B13" s="361" t="s">
        <v>501</v>
      </c>
      <c r="C13" s="510">
        <v>23167098.217903219</v>
      </c>
      <c r="D13" s="508">
        <v>23202738.358064517</v>
      </c>
      <c r="E13" s="508">
        <v>46369836.575967759</v>
      </c>
      <c r="F13" s="508">
        <v>8058151.3788056448</v>
      </c>
      <c r="G13" s="508">
        <v>9123449.2639387101</v>
      </c>
      <c r="H13" s="508">
        <v>17181600.642744355</v>
      </c>
      <c r="I13" s="508">
        <v>2008268.0446612907</v>
      </c>
      <c r="J13" s="508">
        <v>2211890.3793306448</v>
      </c>
      <c r="K13" s="509">
        <v>4220158.4239919353</v>
      </c>
    </row>
    <row r="14" spans="1:11">
      <c r="A14" s="390">
        <v>6</v>
      </c>
      <c r="B14" s="361" t="s">
        <v>516</v>
      </c>
      <c r="C14" s="510"/>
      <c r="D14" s="508"/>
      <c r="E14" s="508"/>
      <c r="F14" s="508"/>
      <c r="G14" s="508"/>
      <c r="H14" s="508"/>
      <c r="I14" s="508"/>
      <c r="J14" s="508"/>
      <c r="K14" s="509"/>
    </row>
    <row r="15" spans="1:11">
      <c r="A15" s="390">
        <v>7</v>
      </c>
      <c r="B15" s="361" t="s">
        <v>503</v>
      </c>
      <c r="C15" s="510">
        <v>1698980.8716129034</v>
      </c>
      <c r="D15" s="508">
        <v>3357654.2390322569</v>
      </c>
      <c r="E15" s="508">
        <v>5056635.110645161</v>
      </c>
      <c r="F15" s="508">
        <v>446732.15709677403</v>
      </c>
      <c r="G15" s="508">
        <v>1379039.0062903224</v>
      </c>
      <c r="H15" s="508">
        <v>1825771.1633870965</v>
      </c>
      <c r="I15" s="508">
        <v>446732.15709677403</v>
      </c>
      <c r="J15" s="508">
        <v>1379039.0062903224</v>
      </c>
      <c r="K15" s="509">
        <v>1825771.1633870965</v>
      </c>
    </row>
    <row r="16" spans="1:11">
      <c r="A16" s="390">
        <v>8</v>
      </c>
      <c r="B16" s="363" t="s">
        <v>504</v>
      </c>
      <c r="C16" s="510">
        <v>63060008.561129019</v>
      </c>
      <c r="D16" s="508">
        <v>371137447.54612899</v>
      </c>
      <c r="E16" s="508">
        <v>434197456.10725802</v>
      </c>
      <c r="F16" s="508">
        <v>28474334.893604837</v>
      </c>
      <c r="G16" s="508">
        <v>34806288.985809676</v>
      </c>
      <c r="H16" s="508">
        <v>63280623.879414514</v>
      </c>
      <c r="I16" s="508">
        <v>15740247.114088709</v>
      </c>
      <c r="J16" s="508">
        <v>19851035.668000001</v>
      </c>
      <c r="K16" s="509">
        <v>35591282.782088712</v>
      </c>
    </row>
    <row r="17" spans="1:11">
      <c r="A17" s="388" t="s">
        <v>505</v>
      </c>
      <c r="B17" s="377"/>
      <c r="C17" s="377"/>
      <c r="D17" s="377"/>
      <c r="E17" s="377"/>
      <c r="F17" s="377"/>
      <c r="G17" s="377"/>
      <c r="H17" s="377"/>
      <c r="I17" s="377"/>
      <c r="J17" s="377"/>
      <c r="K17" s="389"/>
    </row>
    <row r="18" spans="1:11">
      <c r="A18" s="390">
        <v>9</v>
      </c>
      <c r="B18" s="361" t="s">
        <v>506</v>
      </c>
      <c r="C18" s="361"/>
      <c r="D18" s="362"/>
      <c r="E18" s="362"/>
      <c r="F18" s="362"/>
      <c r="G18" s="362"/>
      <c r="H18" s="362"/>
      <c r="I18" s="362"/>
      <c r="J18" s="362"/>
      <c r="K18" s="391"/>
    </row>
    <row r="19" spans="1:11">
      <c r="A19" s="390">
        <v>10</v>
      </c>
      <c r="B19" s="361" t="s">
        <v>507</v>
      </c>
      <c r="C19" s="510">
        <v>95084944.377580598</v>
      </c>
      <c r="D19" s="508">
        <v>274348399.53854841</v>
      </c>
      <c r="E19" s="508">
        <v>369433343.91612899</v>
      </c>
      <c r="F19" s="508">
        <v>1651630.7908870969</v>
      </c>
      <c r="G19" s="508">
        <v>2984786.2208064515</v>
      </c>
      <c r="H19" s="508">
        <v>4636417.0116935484</v>
      </c>
      <c r="I19" s="508">
        <v>10848038.362983868</v>
      </c>
      <c r="J19" s="508">
        <v>14050595.83</v>
      </c>
      <c r="K19" s="509">
        <v>24898634.192983866</v>
      </c>
    </row>
    <row r="20" spans="1:11">
      <c r="A20" s="390">
        <v>11</v>
      </c>
      <c r="B20" s="361" t="s">
        <v>508</v>
      </c>
      <c r="C20" s="510">
        <v>4933957.4491935456</v>
      </c>
      <c r="D20" s="508">
        <v>2725952.2525806455</v>
      </c>
      <c r="E20" s="508">
        <v>7659909.701774193</v>
      </c>
      <c r="F20" s="508">
        <v>221580.36903225837</v>
      </c>
      <c r="G20" s="508">
        <v>0</v>
      </c>
      <c r="H20" s="508">
        <v>221580.36903225837</v>
      </c>
      <c r="I20" s="508">
        <v>221580.36903225837</v>
      </c>
      <c r="J20" s="508">
        <v>0</v>
      </c>
      <c r="K20" s="509">
        <v>221580.36903225837</v>
      </c>
    </row>
    <row r="21" spans="1:11" ht="13.5" thickBot="1">
      <c r="A21" s="238">
        <v>12</v>
      </c>
      <c r="B21" s="392" t="s">
        <v>509</v>
      </c>
      <c r="C21" s="511">
        <v>100018901.82677418</v>
      </c>
      <c r="D21" s="512">
        <v>277074351.79112899</v>
      </c>
      <c r="E21" s="511">
        <v>377093253.61790323</v>
      </c>
      <c r="F21" s="512">
        <v>1873211.1599193551</v>
      </c>
      <c r="G21" s="512">
        <v>2984786.2208064515</v>
      </c>
      <c r="H21" s="512">
        <v>4857997.3807258066</v>
      </c>
      <c r="I21" s="512">
        <v>11069618.732016128</v>
      </c>
      <c r="J21" s="512">
        <v>14050595.83</v>
      </c>
      <c r="K21" s="513">
        <v>25120214.562016129</v>
      </c>
    </row>
    <row r="22" spans="1:11" ht="38.25" customHeight="1" thickBot="1">
      <c r="A22" s="374"/>
      <c r="B22" s="375"/>
      <c r="C22" s="375"/>
      <c r="D22" s="375"/>
      <c r="E22" s="375"/>
      <c r="F22" s="575" t="s">
        <v>510</v>
      </c>
      <c r="G22" s="576"/>
      <c r="H22" s="576"/>
      <c r="I22" s="575" t="s">
        <v>511</v>
      </c>
      <c r="J22" s="576"/>
      <c r="K22" s="577"/>
    </row>
    <row r="23" spans="1:11">
      <c r="A23" s="367">
        <v>13</v>
      </c>
      <c r="B23" s="364" t="s">
        <v>496</v>
      </c>
      <c r="C23" s="373"/>
      <c r="D23" s="373"/>
      <c r="E23" s="373"/>
      <c r="F23" s="514">
        <v>29110532.411451615</v>
      </c>
      <c r="G23" s="514">
        <v>44851814.684516132</v>
      </c>
      <c r="H23" s="514">
        <v>73962347.09596774</v>
      </c>
      <c r="I23" s="514">
        <v>19914124.839354843</v>
      </c>
      <c r="J23" s="514">
        <v>39604678.689354844</v>
      </c>
      <c r="K23" s="515">
        <v>59518803.52870968</v>
      </c>
    </row>
    <row r="24" spans="1:11" ht="13.5" thickBot="1">
      <c r="A24" s="368">
        <v>14</v>
      </c>
      <c r="B24" s="365" t="s">
        <v>512</v>
      </c>
      <c r="C24" s="393"/>
      <c r="D24" s="371"/>
      <c r="E24" s="372"/>
      <c r="F24" s="516">
        <v>26601123.733685482</v>
      </c>
      <c r="G24" s="516">
        <v>31821502.765003227</v>
      </c>
      <c r="H24" s="516">
        <v>58422626.498688705</v>
      </c>
      <c r="I24" s="516">
        <v>4670628.382072581</v>
      </c>
      <c r="J24" s="516">
        <v>5800439.8380000014</v>
      </c>
      <c r="K24" s="517">
        <v>10471068.220072582</v>
      </c>
    </row>
    <row r="25" spans="1:11" ht="13.5" thickBot="1">
      <c r="A25" s="369">
        <v>15</v>
      </c>
      <c r="B25" s="366" t="s">
        <v>513</v>
      </c>
      <c r="C25" s="370"/>
      <c r="D25" s="370"/>
      <c r="E25" s="370"/>
      <c r="F25" s="518">
        <v>1.0943346868684507</v>
      </c>
      <c r="G25" s="518">
        <v>1.4094813502599077</v>
      </c>
      <c r="H25" s="518">
        <v>1.265988051694797</v>
      </c>
      <c r="I25" s="518">
        <v>4.263692850365028</v>
      </c>
      <c r="J25" s="518">
        <v>6.8278750914535102</v>
      </c>
      <c r="K25" s="519">
        <v>5.6841195451878272</v>
      </c>
    </row>
    <row r="28" spans="1:11" ht="38.25">
      <c r="B28" s="24" t="s">
        <v>557</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K8" sqref="K8"/>
    </sheetView>
  </sheetViews>
  <sheetFormatPr defaultColWidth="9.140625" defaultRowHeight="15"/>
  <cols>
    <col min="1" max="1" width="10.5703125" style="75" bestFit="1" customWidth="1"/>
    <col min="2" max="2" width="95" style="75" customWidth="1"/>
    <col min="3" max="3" width="12.5703125" style="75" bestFit="1" customWidth="1"/>
    <col min="4" max="4" width="10" style="75" bestFit="1" customWidth="1"/>
    <col min="5" max="5" width="18.28515625" style="75" bestFit="1" customWidth="1"/>
    <col min="6" max="13" width="10.7109375" style="75" customWidth="1"/>
    <col min="14" max="14" width="31" style="75" bestFit="1" customWidth="1"/>
    <col min="15" max="16384" width="9.140625" style="13"/>
  </cols>
  <sheetData>
    <row r="1" spans="1:14">
      <c r="A1" s="5" t="s">
        <v>191</v>
      </c>
      <c r="B1" s="75" t="str">
        <f>Info!C2</f>
        <v>სს "ხალიკ ბანკი საქართველო"</v>
      </c>
    </row>
    <row r="2" spans="1:14" ht="14.25" customHeight="1">
      <c r="A2" s="75" t="s">
        <v>192</v>
      </c>
      <c r="B2" s="525">
        <f>'1. key ratios'!B2</f>
        <v>43921</v>
      </c>
    </row>
    <row r="3" spans="1:14" ht="14.25" customHeight="1"/>
    <row r="4" spans="1:14" ht="15.75" thickBot="1">
      <c r="A4" s="2" t="s">
        <v>421</v>
      </c>
      <c r="B4" s="100" t="s">
        <v>78</v>
      </c>
    </row>
    <row r="5" spans="1:14" s="26" customFormat="1" ht="12.75">
      <c r="A5" s="186"/>
      <c r="B5" s="187"/>
      <c r="C5" s="188" t="s">
        <v>0</v>
      </c>
      <c r="D5" s="188" t="s">
        <v>1</v>
      </c>
      <c r="E5" s="188" t="s">
        <v>2</v>
      </c>
      <c r="F5" s="188" t="s">
        <v>3</v>
      </c>
      <c r="G5" s="188" t="s">
        <v>4</v>
      </c>
      <c r="H5" s="188" t="s">
        <v>6</v>
      </c>
      <c r="I5" s="188" t="s">
        <v>241</v>
      </c>
      <c r="J5" s="188" t="s">
        <v>242</v>
      </c>
      <c r="K5" s="188" t="s">
        <v>243</v>
      </c>
      <c r="L5" s="188" t="s">
        <v>244</v>
      </c>
      <c r="M5" s="188" t="s">
        <v>245</v>
      </c>
      <c r="N5" s="189" t="s">
        <v>246</v>
      </c>
    </row>
    <row r="6" spans="1:14" ht="45">
      <c r="A6" s="178"/>
      <c r="B6" s="112"/>
      <c r="C6" s="113" t="s">
        <v>88</v>
      </c>
      <c r="D6" s="114" t="s">
        <v>77</v>
      </c>
      <c r="E6" s="115" t="s">
        <v>87</v>
      </c>
      <c r="F6" s="116">
        <v>0</v>
      </c>
      <c r="G6" s="116">
        <v>0.2</v>
      </c>
      <c r="H6" s="116">
        <v>0.35</v>
      </c>
      <c r="I6" s="116">
        <v>0.5</v>
      </c>
      <c r="J6" s="116">
        <v>0.75</v>
      </c>
      <c r="K6" s="116">
        <v>1</v>
      </c>
      <c r="L6" s="116">
        <v>1.5</v>
      </c>
      <c r="M6" s="116">
        <v>2.5</v>
      </c>
      <c r="N6" s="179" t="s">
        <v>78</v>
      </c>
    </row>
    <row r="7" spans="1:14">
      <c r="A7" s="180">
        <v>1</v>
      </c>
      <c r="B7" s="117" t="s">
        <v>79</v>
      </c>
      <c r="C7" s="325">
        <f>SUM(C8:C13)</f>
        <v>12267008</v>
      </c>
      <c r="D7" s="112"/>
      <c r="E7" s="328">
        <f t="shared" ref="E7:M7" si="0">SUM(E8:E13)</f>
        <v>245340.16</v>
      </c>
      <c r="F7" s="325">
        <f>SUM(F8:F13)</f>
        <v>0</v>
      </c>
      <c r="G7" s="325">
        <f t="shared" si="0"/>
        <v>0</v>
      </c>
      <c r="H7" s="325">
        <f t="shared" si="0"/>
        <v>0</v>
      </c>
      <c r="I7" s="325">
        <f t="shared" si="0"/>
        <v>0</v>
      </c>
      <c r="J7" s="325">
        <f t="shared" si="0"/>
        <v>0</v>
      </c>
      <c r="K7" s="325">
        <f t="shared" si="0"/>
        <v>245340.16</v>
      </c>
      <c r="L7" s="325">
        <f t="shared" si="0"/>
        <v>0</v>
      </c>
      <c r="M7" s="325">
        <f t="shared" si="0"/>
        <v>0</v>
      </c>
      <c r="N7" s="181">
        <f>SUM(N8:N13)</f>
        <v>245340.16</v>
      </c>
    </row>
    <row r="8" spans="1:14">
      <c r="A8" s="180">
        <v>1.1000000000000001</v>
      </c>
      <c r="B8" s="118" t="s">
        <v>80</v>
      </c>
      <c r="C8" s="326">
        <v>12267008</v>
      </c>
      <c r="D8" s="119">
        <v>0.02</v>
      </c>
      <c r="E8" s="328">
        <f>C8*D8</f>
        <v>245340.16</v>
      </c>
      <c r="F8" s="326"/>
      <c r="G8" s="326"/>
      <c r="H8" s="326"/>
      <c r="I8" s="326"/>
      <c r="J8" s="326"/>
      <c r="K8" s="326">
        <v>245340.16</v>
      </c>
      <c r="L8" s="326"/>
      <c r="M8" s="326"/>
      <c r="N8" s="181">
        <f>SUMPRODUCT($F$6:$M$6,F8:M8)</f>
        <v>245340.16</v>
      </c>
    </row>
    <row r="9" spans="1:14">
      <c r="A9" s="180">
        <v>1.2</v>
      </c>
      <c r="B9" s="118" t="s">
        <v>81</v>
      </c>
      <c r="C9" s="326">
        <v>0</v>
      </c>
      <c r="D9" s="119">
        <v>0.05</v>
      </c>
      <c r="E9" s="328">
        <f>C9*D9</f>
        <v>0</v>
      </c>
      <c r="F9" s="326"/>
      <c r="G9" s="326"/>
      <c r="H9" s="326"/>
      <c r="I9" s="326"/>
      <c r="J9" s="326"/>
      <c r="K9" s="326"/>
      <c r="L9" s="326"/>
      <c r="M9" s="326"/>
      <c r="N9" s="181">
        <f t="shared" ref="N9:N12" si="1">SUMPRODUCT($F$6:$M$6,F9:M9)</f>
        <v>0</v>
      </c>
    </row>
    <row r="10" spans="1:14">
      <c r="A10" s="180">
        <v>1.3</v>
      </c>
      <c r="B10" s="118" t="s">
        <v>82</v>
      </c>
      <c r="C10" s="326">
        <v>0</v>
      </c>
      <c r="D10" s="119">
        <v>0.08</v>
      </c>
      <c r="E10" s="328">
        <f>C10*D10</f>
        <v>0</v>
      </c>
      <c r="F10" s="326"/>
      <c r="G10" s="326"/>
      <c r="H10" s="326"/>
      <c r="I10" s="326"/>
      <c r="J10" s="326"/>
      <c r="K10" s="326"/>
      <c r="L10" s="326"/>
      <c r="M10" s="326"/>
      <c r="N10" s="181">
        <f>SUMPRODUCT($F$6:$M$6,F10:M10)</f>
        <v>0</v>
      </c>
    </row>
    <row r="11" spans="1:14">
      <c r="A11" s="180">
        <v>1.4</v>
      </c>
      <c r="B11" s="118" t="s">
        <v>83</v>
      </c>
      <c r="C11" s="326">
        <v>0</v>
      </c>
      <c r="D11" s="119">
        <v>0.11</v>
      </c>
      <c r="E11" s="328">
        <f>C11*D11</f>
        <v>0</v>
      </c>
      <c r="F11" s="326"/>
      <c r="G11" s="326"/>
      <c r="H11" s="326"/>
      <c r="I11" s="326"/>
      <c r="J11" s="326"/>
      <c r="K11" s="326"/>
      <c r="L11" s="326"/>
      <c r="M11" s="326"/>
      <c r="N11" s="181">
        <f t="shared" si="1"/>
        <v>0</v>
      </c>
    </row>
    <row r="12" spans="1:14">
      <c r="A12" s="180">
        <v>1.5</v>
      </c>
      <c r="B12" s="118" t="s">
        <v>84</v>
      </c>
      <c r="C12" s="326">
        <v>0</v>
      </c>
      <c r="D12" s="119">
        <v>0.14000000000000001</v>
      </c>
      <c r="E12" s="328">
        <f>C12*D12</f>
        <v>0</v>
      </c>
      <c r="F12" s="326"/>
      <c r="G12" s="326"/>
      <c r="H12" s="326"/>
      <c r="I12" s="326"/>
      <c r="J12" s="326"/>
      <c r="K12" s="326"/>
      <c r="L12" s="326"/>
      <c r="M12" s="326"/>
      <c r="N12" s="181">
        <f t="shared" si="1"/>
        <v>0</v>
      </c>
    </row>
    <row r="13" spans="1:14">
      <c r="A13" s="180">
        <v>1.6</v>
      </c>
      <c r="B13" s="120" t="s">
        <v>85</v>
      </c>
      <c r="C13" s="326">
        <v>0</v>
      </c>
      <c r="D13" s="121"/>
      <c r="E13" s="326"/>
      <c r="F13" s="326"/>
      <c r="G13" s="326"/>
      <c r="H13" s="326"/>
      <c r="I13" s="326"/>
      <c r="J13" s="326"/>
      <c r="K13" s="326"/>
      <c r="L13" s="326"/>
      <c r="M13" s="326"/>
      <c r="N13" s="181">
        <f>SUMPRODUCT($F$6:$M$6,F13:M13)</f>
        <v>0</v>
      </c>
    </row>
    <row r="14" spans="1:14">
      <c r="A14" s="180">
        <v>2</v>
      </c>
      <c r="B14" s="122" t="s">
        <v>86</v>
      </c>
      <c r="C14" s="325">
        <f>SUM(C15:C20)</f>
        <v>0</v>
      </c>
      <c r="D14" s="112"/>
      <c r="E14" s="328">
        <f t="shared" ref="E14:M14" si="2">SUM(E15:E20)</f>
        <v>0</v>
      </c>
      <c r="F14" s="326">
        <f t="shared" si="2"/>
        <v>0</v>
      </c>
      <c r="G14" s="326">
        <f t="shared" si="2"/>
        <v>0</v>
      </c>
      <c r="H14" s="326">
        <f t="shared" si="2"/>
        <v>0</v>
      </c>
      <c r="I14" s="326">
        <f t="shared" si="2"/>
        <v>0</v>
      </c>
      <c r="J14" s="326">
        <f t="shared" si="2"/>
        <v>0</v>
      </c>
      <c r="K14" s="326">
        <f t="shared" si="2"/>
        <v>0</v>
      </c>
      <c r="L14" s="326">
        <f t="shared" si="2"/>
        <v>0</v>
      </c>
      <c r="M14" s="326">
        <f t="shared" si="2"/>
        <v>0</v>
      </c>
      <c r="N14" s="181">
        <f>SUM(N15:N20)</f>
        <v>0</v>
      </c>
    </row>
    <row r="15" spans="1:14">
      <c r="A15" s="180">
        <v>2.1</v>
      </c>
      <c r="B15" s="120" t="s">
        <v>80</v>
      </c>
      <c r="C15" s="326"/>
      <c r="D15" s="119">
        <v>5.0000000000000001E-3</v>
      </c>
      <c r="E15" s="328">
        <f>C15*D15</f>
        <v>0</v>
      </c>
      <c r="F15" s="326"/>
      <c r="G15" s="326"/>
      <c r="H15" s="326"/>
      <c r="I15" s="326"/>
      <c r="J15" s="326"/>
      <c r="K15" s="326"/>
      <c r="L15" s="326"/>
      <c r="M15" s="326"/>
      <c r="N15" s="181">
        <f>SUMPRODUCT($F$6:$M$6,F15:M15)</f>
        <v>0</v>
      </c>
    </row>
    <row r="16" spans="1:14">
      <c r="A16" s="180">
        <v>2.2000000000000002</v>
      </c>
      <c r="B16" s="120" t="s">
        <v>81</v>
      </c>
      <c r="C16" s="326"/>
      <c r="D16" s="119">
        <v>0.01</v>
      </c>
      <c r="E16" s="328">
        <f>C16*D16</f>
        <v>0</v>
      </c>
      <c r="F16" s="326"/>
      <c r="G16" s="326"/>
      <c r="H16" s="326"/>
      <c r="I16" s="326"/>
      <c r="J16" s="326"/>
      <c r="K16" s="326"/>
      <c r="L16" s="326"/>
      <c r="M16" s="326"/>
      <c r="N16" s="181">
        <f t="shared" ref="N16:N20" si="3">SUMPRODUCT($F$6:$M$6,F16:M16)</f>
        <v>0</v>
      </c>
    </row>
    <row r="17" spans="1:14">
      <c r="A17" s="180">
        <v>2.2999999999999998</v>
      </c>
      <c r="B17" s="120" t="s">
        <v>82</v>
      </c>
      <c r="C17" s="326"/>
      <c r="D17" s="119">
        <v>0.02</v>
      </c>
      <c r="E17" s="328">
        <f>C17*D17</f>
        <v>0</v>
      </c>
      <c r="F17" s="326"/>
      <c r="G17" s="326"/>
      <c r="H17" s="326"/>
      <c r="I17" s="326"/>
      <c r="J17" s="326"/>
      <c r="K17" s="326"/>
      <c r="L17" s="326"/>
      <c r="M17" s="326"/>
      <c r="N17" s="181">
        <f t="shared" si="3"/>
        <v>0</v>
      </c>
    </row>
    <row r="18" spans="1:14">
      <c r="A18" s="180">
        <v>2.4</v>
      </c>
      <c r="B18" s="120" t="s">
        <v>83</v>
      </c>
      <c r="C18" s="326"/>
      <c r="D18" s="119">
        <v>0.03</v>
      </c>
      <c r="E18" s="328">
        <f>C18*D18</f>
        <v>0</v>
      </c>
      <c r="F18" s="326"/>
      <c r="G18" s="326"/>
      <c r="H18" s="326"/>
      <c r="I18" s="326"/>
      <c r="J18" s="326"/>
      <c r="K18" s="326"/>
      <c r="L18" s="326"/>
      <c r="M18" s="326"/>
      <c r="N18" s="181">
        <f t="shared" si="3"/>
        <v>0</v>
      </c>
    </row>
    <row r="19" spans="1:14">
      <c r="A19" s="180">
        <v>2.5</v>
      </c>
      <c r="B19" s="120" t="s">
        <v>84</v>
      </c>
      <c r="C19" s="326"/>
      <c r="D19" s="119">
        <v>0.04</v>
      </c>
      <c r="E19" s="328">
        <f>C19*D19</f>
        <v>0</v>
      </c>
      <c r="F19" s="326"/>
      <c r="G19" s="326"/>
      <c r="H19" s="326"/>
      <c r="I19" s="326"/>
      <c r="J19" s="326"/>
      <c r="K19" s="326"/>
      <c r="L19" s="326"/>
      <c r="M19" s="326"/>
      <c r="N19" s="181">
        <f t="shared" si="3"/>
        <v>0</v>
      </c>
    </row>
    <row r="20" spans="1:14">
      <c r="A20" s="180">
        <v>2.6</v>
      </c>
      <c r="B20" s="120" t="s">
        <v>85</v>
      </c>
      <c r="C20" s="326"/>
      <c r="D20" s="121"/>
      <c r="E20" s="329"/>
      <c r="F20" s="326"/>
      <c r="G20" s="326"/>
      <c r="H20" s="326"/>
      <c r="I20" s="326"/>
      <c r="J20" s="326"/>
      <c r="K20" s="326"/>
      <c r="L20" s="326"/>
      <c r="M20" s="326"/>
      <c r="N20" s="181">
        <f t="shared" si="3"/>
        <v>0</v>
      </c>
    </row>
    <row r="21" spans="1:14" ht="15.75" thickBot="1">
      <c r="A21" s="182">
        <v>3</v>
      </c>
      <c r="B21" s="183" t="s">
        <v>69</v>
      </c>
      <c r="C21" s="327">
        <f>C14+C7</f>
        <v>12267008</v>
      </c>
      <c r="D21" s="184"/>
      <c r="E21" s="330">
        <f>E14+E7</f>
        <v>245340.16</v>
      </c>
      <c r="F21" s="331">
        <f>F7+F14</f>
        <v>0</v>
      </c>
      <c r="G21" s="331">
        <f t="shared" ref="G21:L21" si="4">G7+G14</f>
        <v>0</v>
      </c>
      <c r="H21" s="331">
        <f t="shared" si="4"/>
        <v>0</v>
      </c>
      <c r="I21" s="331">
        <f t="shared" si="4"/>
        <v>0</v>
      </c>
      <c r="J21" s="331">
        <f t="shared" si="4"/>
        <v>0</v>
      </c>
      <c r="K21" s="331">
        <f t="shared" si="4"/>
        <v>245340.16</v>
      </c>
      <c r="L21" s="331">
        <f t="shared" si="4"/>
        <v>0</v>
      </c>
      <c r="M21" s="331">
        <f>M7+M14</f>
        <v>0</v>
      </c>
      <c r="N21" s="185">
        <f>N14+N7</f>
        <v>245340.16</v>
      </c>
    </row>
    <row r="22" spans="1:14">
      <c r="E22" s="332"/>
      <c r="F22" s="332"/>
      <c r="G22" s="332"/>
      <c r="H22" s="332"/>
      <c r="I22" s="332"/>
      <c r="J22" s="332"/>
      <c r="K22" s="332"/>
      <c r="L22" s="332"/>
      <c r="M22" s="332"/>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tabSelected="1" workbookViewId="0">
      <selection activeCell="K25" sqref="K25"/>
    </sheetView>
  </sheetViews>
  <sheetFormatPr defaultRowHeight="15"/>
  <cols>
    <col min="1" max="1" width="11.42578125" customWidth="1"/>
    <col min="2" max="2" width="76.85546875" style="4" customWidth="1"/>
    <col min="3" max="3" width="22.85546875" customWidth="1"/>
  </cols>
  <sheetData>
    <row r="1" spans="1:3">
      <c r="A1" s="380" t="s">
        <v>191</v>
      </c>
      <c r="B1" t="str">
        <f>Info!C2</f>
        <v>სს "ხალიკ ბანკი საქართველო"</v>
      </c>
    </row>
    <row r="2" spans="1:3">
      <c r="A2" s="380" t="s">
        <v>192</v>
      </c>
      <c r="B2" s="525">
        <f>'1. key ratios'!B2</f>
        <v>43921</v>
      </c>
    </row>
    <row r="3" spans="1:3">
      <c r="A3" s="380"/>
      <c r="B3"/>
    </row>
    <row r="4" spans="1:3">
      <c r="A4" s="380" t="s">
        <v>602</v>
      </c>
      <c r="B4" t="s">
        <v>561</v>
      </c>
    </row>
    <row r="5" spans="1:3">
      <c r="A5" s="452"/>
      <c r="B5" s="452" t="s">
        <v>562</v>
      </c>
      <c r="C5" s="464"/>
    </row>
    <row r="6" spans="1:3">
      <c r="A6" s="453">
        <v>1</v>
      </c>
      <c r="B6" s="465" t="s">
        <v>614</v>
      </c>
      <c r="C6" s="466">
        <v>550469128.81999993</v>
      </c>
    </row>
    <row r="7" spans="1:3">
      <c r="A7" s="453">
        <v>2</v>
      </c>
      <c r="B7" s="465" t="s">
        <v>563</v>
      </c>
      <c r="C7" s="466">
        <v>-5182126.6900000004</v>
      </c>
    </row>
    <row r="8" spans="1:3">
      <c r="A8" s="454">
        <v>3</v>
      </c>
      <c r="B8" s="467" t="s">
        <v>564</v>
      </c>
      <c r="C8" s="468">
        <f>C6+C7</f>
        <v>545287002.12999988</v>
      </c>
    </row>
    <row r="9" spans="1:3">
      <c r="A9" s="455"/>
      <c r="B9" s="455" t="s">
        <v>565</v>
      </c>
      <c r="C9" s="469"/>
    </row>
    <row r="10" spans="1:3">
      <c r="A10" s="456">
        <v>4</v>
      </c>
      <c r="B10" s="470" t="s">
        <v>566</v>
      </c>
      <c r="C10" s="466"/>
    </row>
    <row r="11" spans="1:3">
      <c r="A11" s="456">
        <v>5</v>
      </c>
      <c r="B11" s="471" t="s">
        <v>567</v>
      </c>
      <c r="C11" s="466"/>
    </row>
    <row r="12" spans="1:3">
      <c r="A12" s="456" t="s">
        <v>568</v>
      </c>
      <c r="B12" s="465" t="s">
        <v>569</v>
      </c>
      <c r="C12" s="468">
        <f>'15. CCR'!E21</f>
        <v>245340.16</v>
      </c>
    </row>
    <row r="13" spans="1:3">
      <c r="A13" s="457">
        <v>6</v>
      </c>
      <c r="B13" s="472" t="s">
        <v>570</v>
      </c>
      <c r="C13" s="466"/>
    </row>
    <row r="14" spans="1:3">
      <c r="A14" s="457">
        <v>7</v>
      </c>
      <c r="B14" s="473" t="s">
        <v>571</v>
      </c>
      <c r="C14" s="466"/>
    </row>
    <row r="15" spans="1:3">
      <c r="A15" s="458">
        <v>8</v>
      </c>
      <c r="B15" s="465" t="s">
        <v>572</v>
      </c>
      <c r="C15" s="466"/>
    </row>
    <row r="16" spans="1:3" ht="24">
      <c r="A16" s="457">
        <v>9</v>
      </c>
      <c r="B16" s="473" t="s">
        <v>573</v>
      </c>
      <c r="C16" s="466"/>
    </row>
    <row r="17" spans="1:3">
      <c r="A17" s="457">
        <v>10</v>
      </c>
      <c r="B17" s="473" t="s">
        <v>574</v>
      </c>
      <c r="C17" s="466"/>
    </row>
    <row r="18" spans="1:3">
      <c r="A18" s="459">
        <v>11</v>
      </c>
      <c r="B18" s="474" t="s">
        <v>575</v>
      </c>
      <c r="C18" s="468">
        <f>SUM(C10:C17)</f>
        <v>245340.16</v>
      </c>
    </row>
    <row r="19" spans="1:3">
      <c r="A19" s="455"/>
      <c r="B19" s="455" t="s">
        <v>576</v>
      </c>
      <c r="C19" s="475"/>
    </row>
    <row r="20" spans="1:3">
      <c r="A20" s="457">
        <v>12</v>
      </c>
      <c r="B20" s="470" t="s">
        <v>577</v>
      </c>
      <c r="C20" s="466"/>
    </row>
    <row r="21" spans="1:3">
      <c r="A21" s="457">
        <v>13</v>
      </c>
      <c r="B21" s="470" t="s">
        <v>578</v>
      </c>
      <c r="C21" s="466"/>
    </row>
    <row r="22" spans="1:3">
      <c r="A22" s="457">
        <v>14</v>
      </c>
      <c r="B22" s="470" t="s">
        <v>579</v>
      </c>
      <c r="C22" s="466"/>
    </row>
    <row r="23" spans="1:3" ht="24">
      <c r="A23" s="457" t="s">
        <v>580</v>
      </c>
      <c r="B23" s="470" t="s">
        <v>581</v>
      </c>
      <c r="C23" s="466"/>
    </row>
    <row r="24" spans="1:3">
      <c r="A24" s="457">
        <v>15</v>
      </c>
      <c r="B24" s="470" t="s">
        <v>582</v>
      </c>
      <c r="C24" s="466"/>
    </row>
    <row r="25" spans="1:3">
      <c r="A25" s="457" t="s">
        <v>583</v>
      </c>
      <c r="B25" s="465" t="s">
        <v>584</v>
      </c>
      <c r="C25" s="466"/>
    </row>
    <row r="26" spans="1:3">
      <c r="A26" s="459">
        <v>16</v>
      </c>
      <c r="B26" s="474" t="s">
        <v>585</v>
      </c>
      <c r="C26" s="468">
        <f>SUM(C20:C25)</f>
        <v>0</v>
      </c>
    </row>
    <row r="27" spans="1:3">
      <c r="A27" s="455"/>
      <c r="B27" s="455" t="s">
        <v>586</v>
      </c>
      <c r="C27" s="469"/>
    </row>
    <row r="28" spans="1:3">
      <c r="A28" s="456">
        <v>17</v>
      </c>
      <c r="B28" s="465" t="s">
        <v>587</v>
      </c>
      <c r="C28" s="466">
        <v>45281776.519999996</v>
      </c>
    </row>
    <row r="29" spans="1:3">
      <c r="A29" s="456">
        <v>18</v>
      </c>
      <c r="B29" s="465" t="s">
        <v>588</v>
      </c>
      <c r="C29" s="466">
        <v>-33975139.691999994</v>
      </c>
    </row>
    <row r="30" spans="1:3">
      <c r="A30" s="459">
        <v>19</v>
      </c>
      <c r="B30" s="474" t="s">
        <v>589</v>
      </c>
      <c r="C30" s="468">
        <f>C28+C29</f>
        <v>11306636.828000002</v>
      </c>
    </row>
    <row r="31" spans="1:3">
      <c r="A31" s="460"/>
      <c r="B31" s="455" t="s">
        <v>590</v>
      </c>
      <c r="C31" s="469"/>
    </row>
    <row r="32" spans="1:3">
      <c r="A32" s="456" t="s">
        <v>591</v>
      </c>
      <c r="B32" s="470" t="s">
        <v>592</v>
      </c>
      <c r="C32" s="476"/>
    </row>
    <row r="33" spans="1:3">
      <c r="A33" s="456" t="s">
        <v>593</v>
      </c>
      <c r="B33" s="471" t="s">
        <v>594</v>
      </c>
      <c r="C33" s="476"/>
    </row>
    <row r="34" spans="1:3">
      <c r="A34" s="455"/>
      <c r="B34" s="455" t="s">
        <v>595</v>
      </c>
      <c r="C34" s="469"/>
    </row>
    <row r="35" spans="1:3">
      <c r="A35" s="459">
        <v>20</v>
      </c>
      <c r="B35" s="474" t="s">
        <v>90</v>
      </c>
      <c r="C35" s="468">
        <f>'1. key ratios'!C9</f>
        <v>81009945.389999986</v>
      </c>
    </row>
    <row r="36" spans="1:3">
      <c r="A36" s="459">
        <v>21</v>
      </c>
      <c r="B36" s="474" t="s">
        <v>596</v>
      </c>
      <c r="C36" s="468">
        <f>C8+C18+C26+C30</f>
        <v>556838979.11799979</v>
      </c>
    </row>
    <row r="37" spans="1:3">
      <c r="A37" s="461"/>
      <c r="B37" s="461" t="s">
        <v>561</v>
      </c>
      <c r="C37" s="469"/>
    </row>
    <row r="38" spans="1:3">
      <c r="A38" s="459">
        <v>22</v>
      </c>
      <c r="B38" s="474" t="s">
        <v>561</v>
      </c>
      <c r="C38" s="520">
        <f>IFERROR(C35/C36,0)</f>
        <v>0.14548181508111191</v>
      </c>
    </row>
    <row r="39" spans="1:3">
      <c r="A39" s="461"/>
      <c r="B39" s="461" t="s">
        <v>597</v>
      </c>
      <c r="C39" s="469"/>
    </row>
    <row r="40" spans="1:3">
      <c r="A40" s="462" t="s">
        <v>598</v>
      </c>
      <c r="B40" s="470" t="s">
        <v>599</v>
      </c>
      <c r="C40" s="476"/>
    </row>
    <row r="41" spans="1:3">
      <c r="A41" s="463" t="s">
        <v>600</v>
      </c>
      <c r="B41" s="471" t="s">
        <v>601</v>
      </c>
      <c r="C41" s="476"/>
    </row>
    <row r="43" spans="1:3">
      <c r="B43" s="488" t="s">
        <v>615</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11"/>
  <sheetViews>
    <sheetView topLeftCell="A16" zoomScale="85" zoomScaleNormal="85" workbookViewId="0">
      <selection activeCell="F55" sqref="F55"/>
    </sheetView>
  </sheetViews>
  <sheetFormatPr defaultColWidth="43.5703125" defaultRowHeight="11.25"/>
  <cols>
    <col min="1" max="1" width="5.28515625" style="248" customWidth="1"/>
    <col min="2" max="2" width="66.140625" style="249" customWidth="1"/>
    <col min="3" max="3" width="131.42578125" style="250" customWidth="1"/>
    <col min="4" max="5" width="10.28515625" style="240" customWidth="1"/>
    <col min="6" max="16384" width="43.5703125" style="240"/>
  </cols>
  <sheetData>
    <row r="1" spans="1:3" ht="12.75" thickTop="1" thickBot="1">
      <c r="A1" s="590" t="s">
        <v>329</v>
      </c>
      <c r="B1" s="591"/>
      <c r="C1" s="592"/>
    </row>
    <row r="2" spans="1:3" ht="26.25" customHeight="1">
      <c r="A2" s="241"/>
      <c r="B2" s="582" t="s">
        <v>330</v>
      </c>
      <c r="C2" s="582"/>
    </row>
    <row r="3" spans="1:3" s="246" customFormat="1" ht="11.25" customHeight="1">
      <c r="A3" s="245"/>
      <c r="B3" s="582" t="s">
        <v>423</v>
      </c>
      <c r="C3" s="582"/>
    </row>
    <row r="4" spans="1:3" ht="12" customHeight="1" thickBot="1">
      <c r="A4" s="583" t="s">
        <v>427</v>
      </c>
      <c r="B4" s="584"/>
      <c r="C4" s="585"/>
    </row>
    <row r="5" spans="1:3" ht="12" thickTop="1">
      <c r="A5" s="242"/>
      <c r="B5" s="593" t="s">
        <v>331</v>
      </c>
      <c r="C5" s="594"/>
    </row>
    <row r="6" spans="1:3">
      <c r="A6" s="241"/>
      <c r="B6" s="580" t="s">
        <v>424</v>
      </c>
      <c r="C6" s="581"/>
    </row>
    <row r="7" spans="1:3">
      <c r="A7" s="241"/>
      <c r="B7" s="580" t="s">
        <v>332</v>
      </c>
      <c r="C7" s="581"/>
    </row>
    <row r="8" spans="1:3">
      <c r="A8" s="241"/>
      <c r="B8" s="580" t="s">
        <v>425</v>
      </c>
      <c r="C8" s="581"/>
    </row>
    <row r="9" spans="1:3">
      <c r="A9" s="241"/>
      <c r="B9" s="588" t="s">
        <v>426</v>
      </c>
      <c r="C9" s="589"/>
    </row>
    <row r="10" spans="1:3">
      <c r="A10" s="241"/>
      <c r="B10" s="586" t="s">
        <v>333</v>
      </c>
      <c r="C10" s="587" t="s">
        <v>333</v>
      </c>
    </row>
    <row r="11" spans="1:3">
      <c r="A11" s="241"/>
      <c r="B11" s="586" t="s">
        <v>334</v>
      </c>
      <c r="C11" s="587" t="s">
        <v>334</v>
      </c>
    </row>
    <row r="12" spans="1:3">
      <c r="A12" s="241"/>
      <c r="B12" s="586" t="s">
        <v>335</v>
      </c>
      <c r="C12" s="587" t="s">
        <v>335</v>
      </c>
    </row>
    <row r="13" spans="1:3">
      <c r="A13" s="241"/>
      <c r="B13" s="586" t="s">
        <v>336</v>
      </c>
      <c r="C13" s="587" t="s">
        <v>336</v>
      </c>
    </row>
    <row r="14" spans="1:3">
      <c r="A14" s="241"/>
      <c r="B14" s="586" t="s">
        <v>337</v>
      </c>
      <c r="C14" s="587" t="s">
        <v>337</v>
      </c>
    </row>
    <row r="15" spans="1:3" ht="21.75" customHeight="1">
      <c r="A15" s="241"/>
      <c r="B15" s="586" t="s">
        <v>338</v>
      </c>
      <c r="C15" s="587" t="s">
        <v>338</v>
      </c>
    </row>
    <row r="16" spans="1:3">
      <c r="A16" s="241"/>
      <c r="B16" s="586" t="s">
        <v>339</v>
      </c>
      <c r="C16" s="587" t="s">
        <v>340</v>
      </c>
    </row>
    <row r="17" spans="1:3">
      <c r="A17" s="241"/>
      <c r="B17" s="586" t="s">
        <v>341</v>
      </c>
      <c r="C17" s="587" t="s">
        <v>342</v>
      </c>
    </row>
    <row r="18" spans="1:3">
      <c r="A18" s="241"/>
      <c r="B18" s="586" t="s">
        <v>343</v>
      </c>
      <c r="C18" s="587" t="s">
        <v>344</v>
      </c>
    </row>
    <row r="19" spans="1:3">
      <c r="A19" s="241"/>
      <c r="B19" s="586" t="s">
        <v>345</v>
      </c>
      <c r="C19" s="587" t="s">
        <v>345</v>
      </c>
    </row>
    <row r="20" spans="1:3">
      <c r="A20" s="241"/>
      <c r="B20" s="586" t="s">
        <v>346</v>
      </c>
      <c r="C20" s="587" t="s">
        <v>346</v>
      </c>
    </row>
    <row r="21" spans="1:3">
      <c r="A21" s="241"/>
      <c r="B21" s="586" t="s">
        <v>347</v>
      </c>
      <c r="C21" s="587" t="s">
        <v>347</v>
      </c>
    </row>
    <row r="22" spans="1:3" ht="23.25" customHeight="1">
      <c r="A22" s="241"/>
      <c r="B22" s="586" t="s">
        <v>348</v>
      </c>
      <c r="C22" s="587" t="s">
        <v>349</v>
      </c>
    </row>
    <row r="23" spans="1:3">
      <c r="A23" s="241"/>
      <c r="B23" s="586" t="s">
        <v>350</v>
      </c>
      <c r="C23" s="587" t="s">
        <v>350</v>
      </c>
    </row>
    <row r="24" spans="1:3">
      <c r="A24" s="241"/>
      <c r="B24" s="586" t="s">
        <v>351</v>
      </c>
      <c r="C24" s="587" t="s">
        <v>352</v>
      </c>
    </row>
    <row r="25" spans="1:3" ht="12" thickBot="1">
      <c r="A25" s="243"/>
      <c r="B25" s="599" t="s">
        <v>353</v>
      </c>
      <c r="C25" s="600"/>
    </row>
    <row r="26" spans="1:3" ht="12.75" thickTop="1" thickBot="1">
      <c r="A26" s="583" t="s">
        <v>437</v>
      </c>
      <c r="B26" s="584"/>
      <c r="C26" s="585"/>
    </row>
    <row r="27" spans="1:3" ht="12.75" thickTop="1" thickBot="1">
      <c r="A27" s="244"/>
      <c r="B27" s="601" t="s">
        <v>354</v>
      </c>
      <c r="C27" s="602"/>
    </row>
    <row r="28" spans="1:3" ht="12.75" thickTop="1" thickBot="1">
      <c r="A28" s="583" t="s">
        <v>428</v>
      </c>
      <c r="B28" s="584"/>
      <c r="C28" s="585"/>
    </row>
    <row r="29" spans="1:3" ht="12" thickTop="1">
      <c r="A29" s="242"/>
      <c r="B29" s="595" t="s">
        <v>355</v>
      </c>
      <c r="C29" s="596" t="s">
        <v>356</v>
      </c>
    </row>
    <row r="30" spans="1:3">
      <c r="A30" s="241"/>
      <c r="B30" s="597" t="s">
        <v>357</v>
      </c>
      <c r="C30" s="598" t="s">
        <v>358</v>
      </c>
    </row>
    <row r="31" spans="1:3">
      <c r="A31" s="241"/>
      <c r="B31" s="597" t="s">
        <v>359</v>
      </c>
      <c r="C31" s="598" t="s">
        <v>360</v>
      </c>
    </row>
    <row r="32" spans="1:3">
      <c r="A32" s="241"/>
      <c r="B32" s="597" t="s">
        <v>361</v>
      </c>
      <c r="C32" s="598" t="s">
        <v>362</v>
      </c>
    </row>
    <row r="33" spans="1:3">
      <c r="A33" s="241"/>
      <c r="B33" s="597" t="s">
        <v>363</v>
      </c>
      <c r="C33" s="598" t="s">
        <v>364</v>
      </c>
    </row>
    <row r="34" spans="1:3">
      <c r="A34" s="241"/>
      <c r="B34" s="597" t="s">
        <v>365</v>
      </c>
      <c r="C34" s="598" t="s">
        <v>366</v>
      </c>
    </row>
    <row r="35" spans="1:3" ht="23.25" customHeight="1">
      <c r="A35" s="241"/>
      <c r="B35" s="597" t="s">
        <v>367</v>
      </c>
      <c r="C35" s="598" t="s">
        <v>368</v>
      </c>
    </row>
    <row r="36" spans="1:3" ht="24" customHeight="1">
      <c r="A36" s="241"/>
      <c r="B36" s="597" t="s">
        <v>369</v>
      </c>
      <c r="C36" s="598" t="s">
        <v>370</v>
      </c>
    </row>
    <row r="37" spans="1:3" ht="24.75" customHeight="1">
      <c r="A37" s="241"/>
      <c r="B37" s="597" t="s">
        <v>371</v>
      </c>
      <c r="C37" s="598" t="s">
        <v>372</v>
      </c>
    </row>
    <row r="38" spans="1:3" ht="23.25" customHeight="1">
      <c r="A38" s="241"/>
      <c r="B38" s="597" t="s">
        <v>429</v>
      </c>
      <c r="C38" s="598" t="s">
        <v>373</v>
      </c>
    </row>
    <row r="39" spans="1:3" ht="39.75" customHeight="1">
      <c r="A39" s="241"/>
      <c r="B39" s="586" t="s">
        <v>444</v>
      </c>
      <c r="C39" s="587" t="s">
        <v>374</v>
      </c>
    </row>
    <row r="40" spans="1:3" ht="12" customHeight="1">
      <c r="A40" s="241"/>
      <c r="B40" s="597" t="s">
        <v>375</v>
      </c>
      <c r="C40" s="598" t="s">
        <v>376</v>
      </c>
    </row>
    <row r="41" spans="1:3" ht="27" customHeight="1" thickBot="1">
      <c r="A41" s="243"/>
      <c r="B41" s="603" t="s">
        <v>377</v>
      </c>
      <c r="C41" s="604" t="s">
        <v>378</v>
      </c>
    </row>
    <row r="42" spans="1:3" ht="12.75" thickTop="1" thickBot="1">
      <c r="A42" s="583" t="s">
        <v>430</v>
      </c>
      <c r="B42" s="584"/>
      <c r="C42" s="585"/>
    </row>
    <row r="43" spans="1:3" ht="12" thickTop="1">
      <c r="A43" s="242"/>
      <c r="B43" s="593" t="s">
        <v>467</v>
      </c>
      <c r="C43" s="594" t="s">
        <v>379</v>
      </c>
    </row>
    <row r="44" spans="1:3">
      <c r="A44" s="241"/>
      <c r="B44" s="580" t="s">
        <v>466</v>
      </c>
      <c r="C44" s="581"/>
    </row>
    <row r="45" spans="1:3" ht="23.25" customHeight="1" thickBot="1">
      <c r="A45" s="243"/>
      <c r="B45" s="605" t="s">
        <v>380</v>
      </c>
      <c r="C45" s="606" t="s">
        <v>381</v>
      </c>
    </row>
    <row r="46" spans="1:3" ht="11.25" customHeight="1" thickTop="1" thickBot="1">
      <c r="A46" s="583" t="s">
        <v>431</v>
      </c>
      <c r="B46" s="584"/>
      <c r="C46" s="585"/>
    </row>
    <row r="47" spans="1:3" ht="26.25" customHeight="1" thickTop="1">
      <c r="A47" s="241"/>
      <c r="B47" s="580" t="s">
        <v>432</v>
      </c>
      <c r="C47" s="581"/>
    </row>
    <row r="48" spans="1:3" ht="12" thickBot="1">
      <c r="A48" s="583" t="s">
        <v>433</v>
      </c>
      <c r="B48" s="584"/>
      <c r="C48" s="585"/>
    </row>
    <row r="49" spans="1:3" ht="12" thickTop="1">
      <c r="A49" s="242"/>
      <c r="B49" s="593" t="s">
        <v>382</v>
      </c>
      <c r="C49" s="594" t="s">
        <v>382</v>
      </c>
    </row>
    <row r="50" spans="1:3" ht="11.25" customHeight="1">
      <c r="A50" s="241"/>
      <c r="B50" s="580" t="s">
        <v>383</v>
      </c>
      <c r="C50" s="581" t="s">
        <v>383</v>
      </c>
    </row>
    <row r="51" spans="1:3">
      <c r="A51" s="241"/>
      <c r="B51" s="580" t="s">
        <v>384</v>
      </c>
      <c r="C51" s="581" t="s">
        <v>384</v>
      </c>
    </row>
    <row r="52" spans="1:3" ht="11.25" customHeight="1">
      <c r="A52" s="241"/>
      <c r="B52" s="580" t="s">
        <v>494</v>
      </c>
      <c r="C52" s="581" t="s">
        <v>385</v>
      </c>
    </row>
    <row r="53" spans="1:3" ht="33.6" customHeight="1">
      <c r="A53" s="241"/>
      <c r="B53" s="580" t="s">
        <v>386</v>
      </c>
      <c r="C53" s="581" t="s">
        <v>386</v>
      </c>
    </row>
    <row r="54" spans="1:3" ht="11.25" customHeight="1">
      <c r="A54" s="241"/>
      <c r="B54" s="580" t="s">
        <v>487</v>
      </c>
      <c r="C54" s="581" t="s">
        <v>387</v>
      </c>
    </row>
    <row r="55" spans="1:3" ht="11.25" customHeight="1" thickBot="1">
      <c r="A55" s="583" t="s">
        <v>434</v>
      </c>
      <c r="B55" s="584"/>
      <c r="C55" s="585"/>
    </row>
    <row r="56" spans="1:3" ht="12" thickTop="1">
      <c r="A56" s="242"/>
      <c r="B56" s="593" t="s">
        <v>382</v>
      </c>
      <c r="C56" s="594" t="s">
        <v>382</v>
      </c>
    </row>
    <row r="57" spans="1:3">
      <c r="A57" s="241"/>
      <c r="B57" s="580" t="s">
        <v>388</v>
      </c>
      <c r="C57" s="581" t="s">
        <v>388</v>
      </c>
    </row>
    <row r="58" spans="1:3">
      <c r="A58" s="241"/>
      <c r="B58" s="580" t="s">
        <v>440</v>
      </c>
      <c r="C58" s="581" t="s">
        <v>389</v>
      </c>
    </row>
    <row r="59" spans="1:3">
      <c r="A59" s="241"/>
      <c r="B59" s="580" t="s">
        <v>390</v>
      </c>
      <c r="C59" s="581" t="s">
        <v>390</v>
      </c>
    </row>
    <row r="60" spans="1:3">
      <c r="A60" s="241"/>
      <c r="B60" s="580" t="s">
        <v>391</v>
      </c>
      <c r="C60" s="581" t="s">
        <v>391</v>
      </c>
    </row>
    <row r="61" spans="1:3">
      <c r="A61" s="241"/>
      <c r="B61" s="580" t="s">
        <v>392</v>
      </c>
      <c r="C61" s="581" t="s">
        <v>392</v>
      </c>
    </row>
    <row r="62" spans="1:3">
      <c r="A62" s="241"/>
      <c r="B62" s="580" t="s">
        <v>441</v>
      </c>
      <c r="C62" s="581" t="s">
        <v>393</v>
      </c>
    </row>
    <row r="63" spans="1:3">
      <c r="A63" s="241"/>
      <c r="B63" s="580" t="s">
        <v>394</v>
      </c>
      <c r="C63" s="581" t="s">
        <v>394</v>
      </c>
    </row>
    <row r="64" spans="1:3" ht="12" thickBot="1">
      <c r="A64" s="243"/>
      <c r="B64" s="605" t="s">
        <v>395</v>
      </c>
      <c r="C64" s="606" t="s">
        <v>395</v>
      </c>
    </row>
    <row r="65" spans="1:3" ht="11.25" customHeight="1" thickTop="1">
      <c r="A65" s="607" t="s">
        <v>435</v>
      </c>
      <c r="B65" s="608"/>
      <c r="C65" s="609"/>
    </row>
    <row r="66" spans="1:3" ht="12" thickBot="1">
      <c r="A66" s="243"/>
      <c r="B66" s="605" t="s">
        <v>396</v>
      </c>
      <c r="C66" s="606" t="s">
        <v>396</v>
      </c>
    </row>
    <row r="67" spans="1:3" ht="11.25" customHeight="1" thickTop="1" thickBot="1">
      <c r="A67" s="583" t="s">
        <v>436</v>
      </c>
      <c r="B67" s="584"/>
      <c r="C67" s="585"/>
    </row>
    <row r="68" spans="1:3" ht="12" thickTop="1">
      <c r="A68" s="242"/>
      <c r="B68" s="593" t="s">
        <v>397</v>
      </c>
      <c r="C68" s="594" t="s">
        <v>397</v>
      </c>
    </row>
    <row r="69" spans="1:3">
      <c r="A69" s="241"/>
      <c r="B69" s="580" t="s">
        <v>398</v>
      </c>
      <c r="C69" s="581" t="s">
        <v>398</v>
      </c>
    </row>
    <row r="70" spans="1:3">
      <c r="A70" s="241"/>
      <c r="B70" s="580" t="s">
        <v>399</v>
      </c>
      <c r="C70" s="581" t="s">
        <v>399</v>
      </c>
    </row>
    <row r="71" spans="1:3" ht="38.25" customHeight="1">
      <c r="A71" s="241"/>
      <c r="B71" s="618" t="s">
        <v>443</v>
      </c>
      <c r="C71" s="619" t="s">
        <v>400</v>
      </c>
    </row>
    <row r="72" spans="1:3" ht="33.75" customHeight="1">
      <c r="A72" s="241"/>
      <c r="B72" s="618" t="s">
        <v>446</v>
      </c>
      <c r="C72" s="619" t="s">
        <v>401</v>
      </c>
    </row>
    <row r="73" spans="1:3" ht="15.75" customHeight="1">
      <c r="A73" s="241"/>
      <c r="B73" s="618" t="s">
        <v>442</v>
      </c>
      <c r="C73" s="619" t="s">
        <v>402</v>
      </c>
    </row>
    <row r="74" spans="1:3">
      <c r="A74" s="241"/>
      <c r="B74" s="580" t="s">
        <v>403</v>
      </c>
      <c r="C74" s="581" t="s">
        <v>403</v>
      </c>
    </row>
    <row r="75" spans="1:3" ht="12" thickBot="1">
      <c r="A75" s="243"/>
      <c r="B75" s="605" t="s">
        <v>404</v>
      </c>
      <c r="C75" s="606" t="s">
        <v>404</v>
      </c>
    </row>
    <row r="76" spans="1:3" ht="12" thickTop="1">
      <c r="A76" s="607" t="s">
        <v>470</v>
      </c>
      <c r="B76" s="608"/>
      <c r="C76" s="609"/>
    </row>
    <row r="77" spans="1:3">
      <c r="A77" s="241"/>
      <c r="B77" s="580" t="s">
        <v>396</v>
      </c>
      <c r="C77" s="581"/>
    </row>
    <row r="78" spans="1:3">
      <c r="A78" s="241"/>
      <c r="B78" s="580" t="s">
        <v>468</v>
      </c>
      <c r="C78" s="581"/>
    </row>
    <row r="79" spans="1:3">
      <c r="A79" s="241"/>
      <c r="B79" s="580" t="s">
        <v>469</v>
      </c>
      <c r="C79" s="581"/>
    </row>
    <row r="80" spans="1:3">
      <c r="A80" s="607" t="s">
        <v>471</v>
      </c>
      <c r="B80" s="608"/>
      <c r="C80" s="609"/>
    </row>
    <row r="81" spans="1:3">
      <c r="A81" s="241"/>
      <c r="B81" s="580" t="s">
        <v>396</v>
      </c>
      <c r="C81" s="581"/>
    </row>
    <row r="82" spans="1:3">
      <c r="A82" s="241"/>
      <c r="B82" s="580" t="s">
        <v>472</v>
      </c>
      <c r="C82" s="581"/>
    </row>
    <row r="83" spans="1:3" ht="76.5" customHeight="1">
      <c r="A83" s="241"/>
      <c r="B83" s="580" t="s">
        <v>486</v>
      </c>
      <c r="C83" s="581"/>
    </row>
    <row r="84" spans="1:3" ht="53.25" customHeight="1">
      <c r="A84" s="241"/>
      <c r="B84" s="580" t="s">
        <v>485</v>
      </c>
      <c r="C84" s="581"/>
    </row>
    <row r="85" spans="1:3">
      <c r="A85" s="241"/>
      <c r="B85" s="580" t="s">
        <v>473</v>
      </c>
      <c r="C85" s="581"/>
    </row>
    <row r="86" spans="1:3">
      <c r="A86" s="241"/>
      <c r="B86" s="580" t="s">
        <v>474</v>
      </c>
      <c r="C86" s="581"/>
    </row>
    <row r="87" spans="1:3">
      <c r="A87" s="241"/>
      <c r="B87" s="580" t="s">
        <v>475</v>
      </c>
      <c r="C87" s="581"/>
    </row>
    <row r="88" spans="1:3">
      <c r="A88" s="607" t="s">
        <v>476</v>
      </c>
      <c r="B88" s="608"/>
      <c r="C88" s="609"/>
    </row>
    <row r="89" spans="1:3">
      <c r="A89" s="241"/>
      <c r="B89" s="580" t="s">
        <v>396</v>
      </c>
      <c r="C89" s="581"/>
    </row>
    <row r="90" spans="1:3">
      <c r="A90" s="241"/>
      <c r="B90" s="580" t="s">
        <v>478</v>
      </c>
      <c r="C90" s="581"/>
    </row>
    <row r="91" spans="1:3" ht="12" customHeight="1">
      <c r="A91" s="241"/>
      <c r="B91" s="580" t="s">
        <v>479</v>
      </c>
      <c r="C91" s="581"/>
    </row>
    <row r="92" spans="1:3">
      <c r="A92" s="241"/>
      <c r="B92" s="580" t="s">
        <v>480</v>
      </c>
      <c r="C92" s="581"/>
    </row>
    <row r="93" spans="1:3" ht="24.75" customHeight="1">
      <c r="A93" s="241"/>
      <c r="B93" s="616" t="s">
        <v>522</v>
      </c>
      <c r="C93" s="617"/>
    </row>
    <row r="94" spans="1:3" ht="24" customHeight="1">
      <c r="A94" s="241"/>
      <c r="B94" s="616" t="s">
        <v>523</v>
      </c>
      <c r="C94" s="617"/>
    </row>
    <row r="95" spans="1:3" ht="13.5" customHeight="1">
      <c r="A95" s="241"/>
      <c r="B95" s="597" t="s">
        <v>481</v>
      </c>
      <c r="C95" s="598"/>
    </row>
    <row r="96" spans="1:3" ht="11.25" customHeight="1" thickBot="1">
      <c r="A96" s="610" t="s">
        <v>518</v>
      </c>
      <c r="B96" s="611"/>
      <c r="C96" s="612"/>
    </row>
    <row r="97" spans="1:3" ht="12.75" thickTop="1" thickBot="1">
      <c r="A97" s="615" t="s">
        <v>405</v>
      </c>
      <c r="B97" s="615"/>
      <c r="C97" s="615"/>
    </row>
    <row r="98" spans="1:3">
      <c r="A98" s="386">
        <v>2</v>
      </c>
      <c r="B98" s="383" t="s">
        <v>498</v>
      </c>
      <c r="C98" s="383" t="s">
        <v>519</v>
      </c>
    </row>
    <row r="99" spans="1:3">
      <c r="A99" s="247">
        <v>3</v>
      </c>
      <c r="B99" s="384" t="s">
        <v>499</v>
      </c>
      <c r="C99" s="385" t="s">
        <v>520</v>
      </c>
    </row>
    <row r="100" spans="1:3">
      <c r="A100" s="247">
        <v>4</v>
      </c>
      <c r="B100" s="384" t="s">
        <v>500</v>
      </c>
      <c r="C100" s="385" t="s">
        <v>524</v>
      </c>
    </row>
    <row r="101" spans="1:3" ht="11.25" customHeight="1">
      <c r="A101" s="247">
        <v>5</v>
      </c>
      <c r="B101" s="384" t="s">
        <v>501</v>
      </c>
      <c r="C101" s="385" t="s">
        <v>521</v>
      </c>
    </row>
    <row r="102" spans="1:3" ht="12" customHeight="1">
      <c r="A102" s="247">
        <v>6</v>
      </c>
      <c r="B102" s="384" t="s">
        <v>516</v>
      </c>
      <c r="C102" s="385" t="s">
        <v>502</v>
      </c>
    </row>
    <row r="103" spans="1:3" ht="12" customHeight="1">
      <c r="A103" s="247">
        <v>7</v>
      </c>
      <c r="B103" s="384" t="s">
        <v>503</v>
      </c>
      <c r="C103" s="385" t="s">
        <v>517</v>
      </c>
    </row>
    <row r="104" spans="1:3">
      <c r="A104" s="247">
        <v>8</v>
      </c>
      <c r="B104" s="384" t="s">
        <v>508</v>
      </c>
      <c r="C104" s="385" t="s">
        <v>528</v>
      </c>
    </row>
    <row r="105" spans="1:3" ht="11.25" customHeight="1">
      <c r="A105" s="607" t="s">
        <v>482</v>
      </c>
      <c r="B105" s="608"/>
      <c r="C105" s="609"/>
    </row>
    <row r="106" spans="1:3" ht="27.6" customHeight="1">
      <c r="A106" s="241"/>
      <c r="B106" s="613" t="s">
        <v>396</v>
      </c>
      <c r="C106" s="614"/>
    </row>
    <row r="107" spans="1:3">
      <c r="A107" s="240"/>
      <c r="B107" s="240"/>
      <c r="C107" s="240"/>
    </row>
    <row r="108" spans="1:3">
      <c r="A108" s="240"/>
      <c r="B108" s="240"/>
      <c r="C108" s="240"/>
    </row>
    <row r="109" spans="1:3">
      <c r="A109" s="240"/>
      <c r="B109" s="240"/>
      <c r="C109" s="240"/>
    </row>
    <row r="110" spans="1:3">
      <c r="A110" s="240"/>
      <c r="B110" s="240"/>
      <c r="C110" s="240"/>
    </row>
    <row r="111" spans="1:3">
      <c r="A111" s="240"/>
      <c r="B111" s="240"/>
      <c r="C111" s="240"/>
    </row>
  </sheetData>
  <mergeCells count="99">
    <mergeCell ref="B84:C84"/>
    <mergeCell ref="B87:C87"/>
    <mergeCell ref="A88:C88"/>
    <mergeCell ref="B89:C89"/>
    <mergeCell ref="B93:C93"/>
    <mergeCell ref="B90:C90"/>
    <mergeCell ref="B91:C91"/>
    <mergeCell ref="B92:C92"/>
    <mergeCell ref="B73:C73"/>
    <mergeCell ref="B74:C74"/>
    <mergeCell ref="B75:C75"/>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97:C97"/>
    <mergeCell ref="B94:C94"/>
    <mergeCell ref="B95:C95"/>
    <mergeCell ref="B83:C83"/>
    <mergeCell ref="B66:C66"/>
    <mergeCell ref="A55:C55"/>
    <mergeCell ref="B56:C56"/>
    <mergeCell ref="B57:C57"/>
    <mergeCell ref="B58:C58"/>
    <mergeCell ref="B59:C59"/>
    <mergeCell ref="B60:C60"/>
    <mergeCell ref="B61:C61"/>
    <mergeCell ref="B62:C62"/>
    <mergeCell ref="B63:C63"/>
    <mergeCell ref="B64:C64"/>
    <mergeCell ref="A65:C65"/>
    <mergeCell ref="B52:C52"/>
    <mergeCell ref="B53:C53"/>
    <mergeCell ref="B54:C54"/>
    <mergeCell ref="B44:C44"/>
    <mergeCell ref="B45:C45"/>
    <mergeCell ref="A48:C48"/>
    <mergeCell ref="B49:C49"/>
    <mergeCell ref="B50:C50"/>
    <mergeCell ref="B51:C51"/>
    <mergeCell ref="B43:C43"/>
    <mergeCell ref="B32:C32"/>
    <mergeCell ref="B33:C33"/>
    <mergeCell ref="B34:C34"/>
    <mergeCell ref="B35:C35"/>
    <mergeCell ref="B36:C36"/>
    <mergeCell ref="B37:C37"/>
    <mergeCell ref="B38:C38"/>
    <mergeCell ref="B39:C39"/>
    <mergeCell ref="B40:C40"/>
    <mergeCell ref="B41:C41"/>
    <mergeCell ref="A42:C42"/>
    <mergeCell ref="A28:C28"/>
    <mergeCell ref="B29:C29"/>
    <mergeCell ref="B30:C30"/>
    <mergeCell ref="B31:C31"/>
    <mergeCell ref="B20:C20"/>
    <mergeCell ref="B21:C21"/>
    <mergeCell ref="B22:C22"/>
    <mergeCell ref="B23:C23"/>
    <mergeCell ref="B24:C24"/>
    <mergeCell ref="B25:C25"/>
    <mergeCell ref="A26:C26"/>
    <mergeCell ref="B27:C2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27" activePane="bottomRight" state="frozen"/>
      <selection pane="topRight" activeCell="B1" sqref="B1"/>
      <selection pane="bottomLeft" activeCell="A6" sqref="A6"/>
      <selection pane="bottomRight" activeCell="E40" sqref="E40"/>
    </sheetView>
  </sheetViews>
  <sheetFormatPr defaultRowHeight="15.75"/>
  <cols>
    <col min="1" max="1" width="9.5703125" style="20" bestFit="1" customWidth="1"/>
    <col min="2" max="2" width="86" style="17" customWidth="1"/>
    <col min="3" max="3" width="12.7109375" style="17" customWidth="1"/>
    <col min="4" max="7" width="12.7109375" style="2" customWidth="1"/>
    <col min="8" max="13" width="6.7109375" customWidth="1"/>
  </cols>
  <sheetData>
    <row r="1" spans="1:8">
      <c r="A1" s="18" t="s">
        <v>191</v>
      </c>
      <c r="B1" s="487" t="str">
        <f>Info!C2</f>
        <v>სს "ხალიკ ბანკი საქართველო"</v>
      </c>
    </row>
    <row r="2" spans="1:8">
      <c r="A2" s="18" t="s">
        <v>192</v>
      </c>
      <c r="B2" s="524">
        <v>43921</v>
      </c>
      <c r="C2" s="30"/>
      <c r="D2" s="19"/>
      <c r="E2" s="19"/>
      <c r="F2" s="19"/>
      <c r="G2" s="19"/>
      <c r="H2" s="1"/>
    </row>
    <row r="3" spans="1:8">
      <c r="A3" s="18"/>
      <c r="C3" s="30"/>
      <c r="D3" s="19"/>
      <c r="E3" s="19"/>
      <c r="F3" s="19"/>
      <c r="G3" s="19"/>
      <c r="H3" s="1"/>
    </row>
    <row r="4" spans="1:8" ht="16.5" thickBot="1">
      <c r="A4" s="76" t="s">
        <v>408</v>
      </c>
      <c r="B4" s="220" t="s">
        <v>226</v>
      </c>
      <c r="C4" s="221"/>
      <c r="D4" s="222"/>
      <c r="E4" s="222"/>
      <c r="F4" s="222"/>
      <c r="G4" s="222"/>
      <c r="H4" s="1"/>
    </row>
    <row r="5" spans="1:8" ht="15">
      <c r="A5" s="351" t="s">
        <v>27</v>
      </c>
      <c r="B5" s="352"/>
      <c r="C5" s="353" t="s">
        <v>621</v>
      </c>
      <c r="D5" s="354" t="s">
        <v>622</v>
      </c>
      <c r="E5" s="354" t="s">
        <v>623</v>
      </c>
      <c r="F5" s="354" t="s">
        <v>624</v>
      </c>
      <c r="G5" s="355" t="s">
        <v>625</v>
      </c>
    </row>
    <row r="6" spans="1:8" ht="15">
      <c r="A6" s="129"/>
      <c r="B6" s="33" t="s">
        <v>188</v>
      </c>
      <c r="C6" s="356"/>
      <c r="D6" s="356"/>
      <c r="E6" s="356"/>
      <c r="F6" s="356"/>
      <c r="G6" s="357"/>
    </row>
    <row r="7" spans="1:8" ht="15">
      <c r="A7" s="129"/>
      <c r="B7" s="34" t="s">
        <v>193</v>
      </c>
      <c r="C7" s="356"/>
      <c r="D7" s="356"/>
      <c r="E7" s="356"/>
      <c r="F7" s="356"/>
      <c r="G7" s="357"/>
    </row>
    <row r="8" spans="1:8" ht="15">
      <c r="A8" s="130">
        <v>1</v>
      </c>
      <c r="B8" s="256" t="s">
        <v>24</v>
      </c>
      <c r="C8" s="258">
        <v>81009945.389999986</v>
      </c>
      <c r="D8" s="259">
        <v>102860283</v>
      </c>
      <c r="E8" s="259">
        <v>100237286</v>
      </c>
      <c r="F8" s="259">
        <v>97149520.140000001</v>
      </c>
      <c r="G8" s="260">
        <v>78495629.349999994</v>
      </c>
    </row>
    <row r="9" spans="1:8" ht="15">
      <c r="A9" s="130">
        <v>2</v>
      </c>
      <c r="B9" s="256" t="s">
        <v>90</v>
      </c>
      <c r="C9" s="258">
        <v>81009945.389999986</v>
      </c>
      <c r="D9" s="259">
        <v>102860283</v>
      </c>
      <c r="E9" s="259">
        <v>100237286</v>
      </c>
      <c r="F9" s="259">
        <v>97149520.140000001</v>
      </c>
      <c r="G9" s="260">
        <v>78495629.349999994</v>
      </c>
    </row>
    <row r="10" spans="1:8" ht="15">
      <c r="A10" s="130">
        <v>3</v>
      </c>
      <c r="B10" s="256" t="s">
        <v>89</v>
      </c>
      <c r="C10" s="258">
        <v>120177527.51844999</v>
      </c>
      <c r="D10" s="259">
        <v>120353391.34105</v>
      </c>
      <c r="E10" s="259">
        <v>118139698.850225</v>
      </c>
      <c r="F10" s="259">
        <v>120252539.9508</v>
      </c>
      <c r="G10" s="260">
        <v>100239775.48628749</v>
      </c>
    </row>
    <row r="11" spans="1:8" ht="15">
      <c r="A11" s="129"/>
      <c r="B11" s="33" t="s">
        <v>189</v>
      </c>
      <c r="C11" s="356"/>
      <c r="D11" s="356"/>
      <c r="E11" s="356"/>
      <c r="F11" s="356"/>
      <c r="G11" s="357"/>
    </row>
    <row r="12" spans="1:8" ht="15" customHeight="1">
      <c r="A12" s="130">
        <v>4</v>
      </c>
      <c r="B12" s="256" t="s">
        <v>422</v>
      </c>
      <c r="C12" s="396">
        <v>556017220.33995605</v>
      </c>
      <c r="D12" s="259">
        <v>532259004.50796831</v>
      </c>
      <c r="E12" s="259">
        <v>533632199.67877251</v>
      </c>
      <c r="F12" s="259">
        <v>520628078.93237007</v>
      </c>
      <c r="G12" s="260">
        <v>500258638.97361988</v>
      </c>
    </row>
    <row r="13" spans="1:8" ht="15">
      <c r="A13" s="129"/>
      <c r="B13" s="33" t="s">
        <v>91</v>
      </c>
      <c r="C13" s="356"/>
      <c r="D13" s="356"/>
      <c r="E13" s="356"/>
      <c r="F13" s="356"/>
      <c r="G13" s="357"/>
    </row>
    <row r="14" spans="1:8" s="3" customFormat="1" ht="15">
      <c r="A14" s="130"/>
      <c r="B14" s="34" t="s">
        <v>609</v>
      </c>
      <c r="C14" s="356"/>
      <c r="D14" s="356"/>
      <c r="E14" s="356"/>
      <c r="F14" s="356"/>
      <c r="G14" s="357"/>
    </row>
    <row r="15" spans="1:8" ht="15">
      <c r="A15" s="128">
        <v>5</v>
      </c>
      <c r="B15" s="32" t="str">
        <f>"ძირითადი პირველადი კაპიტალის კოეფიციენტი &gt;="&amp;ROUND('9.1. Capital Requirements'!$C$19*100, 2)&amp;"%"</f>
        <v>ძირითადი პირველადი კაპიტალის კოეფიციენტი &gt;=5.75%</v>
      </c>
      <c r="C15" s="489">
        <v>0.14569682813145513</v>
      </c>
      <c r="D15" s="490">
        <v>0.19325231161675932</v>
      </c>
      <c r="E15" s="490">
        <v>0.18783965071886452</v>
      </c>
      <c r="F15" s="490">
        <v>0.18660061581622797</v>
      </c>
      <c r="G15" s="491">
        <v>0.15691009256941399</v>
      </c>
    </row>
    <row r="16" spans="1:8" ht="15" customHeight="1">
      <c r="A16" s="128">
        <v>6</v>
      </c>
      <c r="B16" s="32" t="str">
        <f>"პირველადი კაპიტალის კოეფიციენტი &gt;="&amp;ROUND('9.1. Capital Requirements'!$C$20*100, 2 )&amp;"%"</f>
        <v>პირველადი კაპიტალის კოეფიციენტი &gt;=7.67%</v>
      </c>
      <c r="C16" s="489">
        <v>0.14569682813145513</v>
      </c>
      <c r="D16" s="490">
        <v>0.19325231161675932</v>
      </c>
      <c r="E16" s="490">
        <v>0.18783965071886452</v>
      </c>
      <c r="F16" s="490">
        <v>0.18660061581622797</v>
      </c>
      <c r="G16" s="491">
        <v>0.15691009256941449</v>
      </c>
    </row>
    <row r="17" spans="1:7" ht="15">
      <c r="A17" s="128">
        <v>7</v>
      </c>
      <c r="B17" s="32" t="str">
        <f>"საზედამხედველო კაპიტალის კოეფიციენტი &gt;="&amp;ROUND('9.1. Capital Requirements'!$C$21*100,2)&amp;"%"</f>
        <v>საზედამხედველო კაპიტალის კოეფიციენტი &gt;=13.25%</v>
      </c>
      <c r="C17" s="489">
        <v>0.21613993797705028</v>
      </c>
      <c r="D17" s="490">
        <v>0.22611809348778847</v>
      </c>
      <c r="E17" s="490">
        <v>0.22138787524692263</v>
      </c>
      <c r="F17" s="490">
        <v>0.23097590164056611</v>
      </c>
      <c r="G17" s="491">
        <v>0.20037590093786153</v>
      </c>
    </row>
    <row r="18" spans="1:7" ht="15">
      <c r="A18" s="129"/>
      <c r="B18" s="33" t="s">
        <v>7</v>
      </c>
      <c r="C18" s="356"/>
      <c r="D18" s="356"/>
      <c r="E18" s="356"/>
      <c r="F18" s="356"/>
      <c r="G18" s="357"/>
    </row>
    <row r="19" spans="1:7" ht="15" customHeight="1">
      <c r="A19" s="131">
        <v>8</v>
      </c>
      <c r="B19" s="35" t="s">
        <v>8</v>
      </c>
      <c r="C19" s="492">
        <v>7.5025401234000158E-2</v>
      </c>
      <c r="D19" s="493">
        <v>7.9590516585007029E-2</v>
      </c>
      <c r="E19" s="493">
        <v>7.8068338946659668E-2</v>
      </c>
      <c r="F19" s="493">
        <v>7.8451560081423358E-2</v>
      </c>
      <c r="G19" s="494">
        <v>7.7600705401549216E-2</v>
      </c>
    </row>
    <row r="20" spans="1:7" ht="15">
      <c r="A20" s="131">
        <v>9</v>
      </c>
      <c r="B20" s="35" t="s">
        <v>9</v>
      </c>
      <c r="C20" s="492">
        <v>2.592159683077307E-2</v>
      </c>
      <c r="D20" s="493">
        <v>3.1499290365039782E-2</v>
      </c>
      <c r="E20" s="493">
        <v>3.1926213836785726E-2</v>
      </c>
      <c r="F20" s="493">
        <v>3.2353002877717287E-2</v>
      </c>
      <c r="G20" s="494">
        <v>3.2326117959837579E-2</v>
      </c>
    </row>
    <row r="21" spans="1:7" ht="15">
      <c r="A21" s="131">
        <v>10</v>
      </c>
      <c r="B21" s="35" t="s">
        <v>10</v>
      </c>
      <c r="C21" s="492">
        <v>1.323323516451721E-2</v>
      </c>
      <c r="D21" s="493">
        <v>2.7390896654986455E-2</v>
      </c>
      <c r="E21" s="493">
        <v>2.4242303428517034E-2</v>
      </c>
      <c r="F21" s="493">
        <v>2.204313161929157E-2</v>
      </c>
      <c r="G21" s="494">
        <v>2.1834681150838912E-2</v>
      </c>
    </row>
    <row r="22" spans="1:7" ht="15">
      <c r="A22" s="131">
        <v>11</v>
      </c>
      <c r="B22" s="35" t="s">
        <v>227</v>
      </c>
      <c r="C22" s="492">
        <v>4.9103804403227085E-2</v>
      </c>
      <c r="D22" s="493">
        <v>4.809122621996724E-2</v>
      </c>
      <c r="E22" s="493">
        <v>4.6142125109873942E-2</v>
      </c>
      <c r="F22" s="493">
        <v>4.6098557203706071E-2</v>
      </c>
      <c r="G22" s="494">
        <v>4.5274587441711638E-2</v>
      </c>
    </row>
    <row r="23" spans="1:7" ht="15">
      <c r="A23" s="131">
        <v>12</v>
      </c>
      <c r="B23" s="35" t="s">
        <v>11</v>
      </c>
      <c r="C23" s="492">
        <v>-0.17233306863039016</v>
      </c>
      <c r="D23" s="493">
        <v>1.5325889022908604E-2</v>
      </c>
      <c r="E23" s="493">
        <v>1.3503175203255181E-2</v>
      </c>
      <c r="F23" s="493">
        <v>8.1828277670681314E-3</v>
      </c>
      <c r="G23" s="494">
        <v>-2.1453933777802903E-2</v>
      </c>
    </row>
    <row r="24" spans="1:7" ht="15">
      <c r="A24" s="131">
        <v>13</v>
      </c>
      <c r="B24" s="35" t="s">
        <v>12</v>
      </c>
      <c r="C24" s="492">
        <v>-0.84297023785575531</v>
      </c>
      <c r="D24" s="493">
        <v>7.9567141264270391E-2</v>
      </c>
      <c r="E24" s="493">
        <v>7.141453913710559E-2</v>
      </c>
      <c r="F24" s="493">
        <v>4.509238706492423E-2</v>
      </c>
      <c r="G24" s="494">
        <v>-0.12072722419958995</v>
      </c>
    </row>
    <row r="25" spans="1:7" ht="15">
      <c r="A25" s="129"/>
      <c r="B25" s="33" t="s">
        <v>13</v>
      </c>
      <c r="C25" s="356"/>
      <c r="D25" s="356"/>
      <c r="E25" s="356"/>
      <c r="F25" s="356"/>
      <c r="G25" s="357"/>
    </row>
    <row r="26" spans="1:7" ht="15">
      <c r="A26" s="131">
        <v>14</v>
      </c>
      <c r="B26" s="35" t="s">
        <v>14</v>
      </c>
      <c r="C26" s="492">
        <v>9.4465041020618049E-2</v>
      </c>
      <c r="D26" s="493">
        <v>9.169274906792077E-2</v>
      </c>
      <c r="E26" s="493">
        <v>9.6148076777817934E-2</v>
      </c>
      <c r="F26" s="493">
        <v>0.10235181977804791</v>
      </c>
      <c r="G26" s="494">
        <v>0.10650332875301616</v>
      </c>
    </row>
    <row r="27" spans="1:7" ht="15" customHeight="1">
      <c r="A27" s="131">
        <v>15</v>
      </c>
      <c r="B27" s="35" t="s">
        <v>15</v>
      </c>
      <c r="C27" s="492">
        <v>0.1044569622184453</v>
      </c>
      <c r="D27" s="493">
        <v>5.3181255767898894E-2</v>
      </c>
      <c r="E27" s="493">
        <v>5.5132361809447389E-2</v>
      </c>
      <c r="F27" s="493">
        <v>5.6598698456052463E-2</v>
      </c>
      <c r="G27" s="494">
        <v>6.0325121441771351E-2</v>
      </c>
    </row>
    <row r="28" spans="1:7" ht="15">
      <c r="A28" s="131">
        <v>16</v>
      </c>
      <c r="B28" s="35" t="s">
        <v>16</v>
      </c>
      <c r="C28" s="492">
        <v>0.7908779744251685</v>
      </c>
      <c r="D28" s="493">
        <v>0.76920597546854397</v>
      </c>
      <c r="E28" s="493">
        <v>0.75866264239880765</v>
      </c>
      <c r="F28" s="493">
        <v>0.76018445617063013</v>
      </c>
      <c r="G28" s="494">
        <v>0.77361121666424104</v>
      </c>
    </row>
    <row r="29" spans="1:7" ht="15" customHeight="1">
      <c r="A29" s="131">
        <v>17</v>
      </c>
      <c r="B29" s="35" t="s">
        <v>17</v>
      </c>
      <c r="C29" s="492">
        <v>0.76255382983297937</v>
      </c>
      <c r="D29" s="493">
        <v>0.69339695614097452</v>
      </c>
      <c r="E29" s="493">
        <v>0.69023336695169923</v>
      </c>
      <c r="F29" s="493">
        <v>0.68704781012484573</v>
      </c>
      <c r="G29" s="494">
        <v>0.70196791230570188</v>
      </c>
    </row>
    <row r="30" spans="1:7" ht="15">
      <c r="A30" s="131">
        <v>18</v>
      </c>
      <c r="B30" s="35" t="s">
        <v>18</v>
      </c>
      <c r="C30" s="492">
        <v>0.15772721581703369</v>
      </c>
      <c r="D30" s="493">
        <v>4.9225515198095593E-2</v>
      </c>
      <c r="E30" s="493">
        <v>0.13968715300489615</v>
      </c>
      <c r="F30" s="493">
        <v>0.13240720444346005</v>
      </c>
      <c r="G30" s="494">
        <v>0.23234179517585299</v>
      </c>
    </row>
    <row r="31" spans="1:7" ht="15" customHeight="1">
      <c r="A31" s="129"/>
      <c r="B31" s="33" t="s">
        <v>19</v>
      </c>
      <c r="C31" s="495"/>
      <c r="D31" s="495"/>
      <c r="E31" s="495"/>
      <c r="F31" s="495"/>
      <c r="G31" s="496"/>
    </row>
    <row r="32" spans="1:7" ht="15" customHeight="1">
      <c r="A32" s="131">
        <v>19</v>
      </c>
      <c r="B32" s="35" t="s">
        <v>20</v>
      </c>
      <c r="C32" s="492">
        <v>0.18906945833464889</v>
      </c>
      <c r="D32" s="492">
        <v>0.13677370257299115</v>
      </c>
      <c r="E32" s="492">
        <v>0.1809828193897047</v>
      </c>
      <c r="F32" s="492">
        <v>0.18565219164075683</v>
      </c>
      <c r="G32" s="497">
        <v>0.16168518779434296</v>
      </c>
    </row>
    <row r="33" spans="1:7" ht="15" customHeight="1">
      <c r="A33" s="131">
        <v>20</v>
      </c>
      <c r="B33" s="35" t="s">
        <v>21</v>
      </c>
      <c r="C33" s="492">
        <v>0.91319530515384795</v>
      </c>
      <c r="D33" s="492">
        <v>0.87176192401205599</v>
      </c>
      <c r="E33" s="492">
        <v>0.88890538750200987</v>
      </c>
      <c r="F33" s="492">
        <v>0.89791232626168638</v>
      </c>
      <c r="G33" s="497">
        <v>0.89456170406655289</v>
      </c>
    </row>
    <row r="34" spans="1:7" ht="15" customHeight="1">
      <c r="A34" s="131">
        <v>21</v>
      </c>
      <c r="B34" s="261" t="s">
        <v>22</v>
      </c>
      <c r="C34" s="492">
        <v>0.12021978363764502</v>
      </c>
      <c r="D34" s="492">
        <v>0.14274469271852455</v>
      </c>
      <c r="E34" s="492">
        <v>0.12303402862867213</v>
      </c>
      <c r="F34" s="492">
        <v>0.11759443786860785</v>
      </c>
      <c r="G34" s="497">
        <v>0.11342133289457342</v>
      </c>
    </row>
    <row r="35" spans="1:7" ht="15" customHeight="1">
      <c r="A35" s="359"/>
      <c r="B35" s="33" t="s">
        <v>530</v>
      </c>
      <c r="C35" s="356"/>
      <c r="D35" s="356"/>
      <c r="E35" s="356"/>
      <c r="F35" s="356"/>
      <c r="G35" s="357"/>
    </row>
    <row r="36" spans="1:7" ht="15" customHeight="1">
      <c r="A36" s="131">
        <v>22</v>
      </c>
      <c r="B36" s="350" t="s">
        <v>514</v>
      </c>
      <c r="C36" s="261">
        <v>73962347.09596774</v>
      </c>
      <c r="D36" s="261">
        <v>104216412.88247029</v>
      </c>
      <c r="E36" s="261">
        <v>93249303.351704538</v>
      </c>
      <c r="F36" s="261">
        <v>92280727.306967214</v>
      </c>
      <c r="G36" s="358">
        <v>74716743.907333329</v>
      </c>
    </row>
    <row r="37" spans="1:7" ht="15">
      <c r="A37" s="131">
        <v>23</v>
      </c>
      <c r="B37" s="35" t="s">
        <v>515</v>
      </c>
      <c r="C37" s="261">
        <v>58422626.498688705</v>
      </c>
      <c r="D37" s="262">
        <v>65286013.946738698</v>
      </c>
      <c r="E37" s="262">
        <v>54518949.442142449</v>
      </c>
      <c r="F37" s="262">
        <v>53555059.560668841</v>
      </c>
      <c r="G37" s="263">
        <v>54654924.455404989</v>
      </c>
    </row>
    <row r="38" spans="1:7" thickBot="1">
      <c r="A38" s="132">
        <v>24</v>
      </c>
      <c r="B38" s="264" t="s">
        <v>513</v>
      </c>
      <c r="C38" s="498">
        <v>1.265988051694797</v>
      </c>
      <c r="D38" s="499">
        <v>1.5963053429405507</v>
      </c>
      <c r="E38" s="499">
        <v>1.7104016916295166</v>
      </c>
      <c r="F38" s="499">
        <v>1.7231000780127737</v>
      </c>
      <c r="G38" s="500">
        <v>1.3670633461088677</v>
      </c>
    </row>
    <row r="39" spans="1:7">
      <c r="A39" s="21"/>
    </row>
    <row r="40" spans="1:7" ht="39.75">
      <c r="B40" s="24" t="s">
        <v>608</v>
      </c>
    </row>
    <row r="41" spans="1:7" ht="65.25">
      <c r="B41" s="412" t="s">
        <v>529</v>
      </c>
      <c r="D41" s="380"/>
      <c r="E41" s="380"/>
      <c r="F41" s="380"/>
      <c r="G41" s="380"/>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30" activePane="bottomRight" state="frozen"/>
      <selection pane="topRight" activeCell="B1" sqref="B1"/>
      <selection pane="bottomLeft" activeCell="A5" sqref="A5"/>
      <selection pane="bottomRight" activeCell="E46" sqref="E46"/>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191</v>
      </c>
      <c r="B1" s="380" t="str">
        <f>Info!C2</f>
        <v>სს "ხალიკ ბანკი საქართველო"</v>
      </c>
    </row>
    <row r="2" spans="1:8" ht="15.75">
      <c r="A2" s="18" t="s">
        <v>192</v>
      </c>
      <c r="B2" s="525">
        <f>'1. key ratios'!B2</f>
        <v>43921</v>
      </c>
    </row>
    <row r="3" spans="1:8" ht="15.75">
      <c r="A3" s="18"/>
    </row>
    <row r="4" spans="1:8" ht="16.5" thickBot="1">
      <c r="A4" s="36" t="s">
        <v>409</v>
      </c>
      <c r="B4" s="77" t="s">
        <v>247</v>
      </c>
      <c r="C4" s="36"/>
      <c r="D4" s="37"/>
      <c r="E4" s="37"/>
      <c r="F4" s="38"/>
      <c r="G4" s="38"/>
      <c r="H4" s="39" t="s">
        <v>95</v>
      </c>
    </row>
    <row r="5" spans="1:8" ht="15.75">
      <c r="A5" s="40"/>
      <c r="B5" s="41"/>
      <c r="C5" s="531" t="s">
        <v>197</v>
      </c>
      <c r="D5" s="532"/>
      <c r="E5" s="533"/>
      <c r="F5" s="531" t="s">
        <v>198</v>
      </c>
      <c r="G5" s="532"/>
      <c r="H5" s="534"/>
    </row>
    <row r="6" spans="1:8" ht="15.75">
      <c r="A6" s="42" t="s">
        <v>27</v>
      </c>
      <c r="B6" s="43" t="s">
        <v>155</v>
      </c>
      <c r="C6" s="44" t="s">
        <v>28</v>
      </c>
      <c r="D6" s="44" t="s">
        <v>96</v>
      </c>
      <c r="E6" s="44" t="s">
        <v>69</v>
      </c>
      <c r="F6" s="44" t="s">
        <v>28</v>
      </c>
      <c r="G6" s="44" t="s">
        <v>96</v>
      </c>
      <c r="H6" s="45" t="s">
        <v>69</v>
      </c>
    </row>
    <row r="7" spans="1:8" ht="15.75">
      <c r="A7" s="42">
        <v>1</v>
      </c>
      <c r="B7" s="46" t="s">
        <v>156</v>
      </c>
      <c r="C7" s="265">
        <v>3234905</v>
      </c>
      <c r="D7" s="265">
        <v>2801515</v>
      </c>
      <c r="E7" s="266">
        <f>C7+D7</f>
        <v>6036420</v>
      </c>
      <c r="F7" s="267">
        <v>3694974</v>
      </c>
      <c r="G7" s="268">
        <v>2919917</v>
      </c>
      <c r="H7" s="269">
        <f>F7+G7</f>
        <v>6614891</v>
      </c>
    </row>
    <row r="8" spans="1:8" ht="15.75">
      <c r="A8" s="42">
        <v>2</v>
      </c>
      <c r="B8" s="46" t="s">
        <v>157</v>
      </c>
      <c r="C8" s="265">
        <v>9407740</v>
      </c>
      <c r="D8" s="265">
        <v>40739394</v>
      </c>
      <c r="E8" s="266">
        <f t="shared" ref="E8:E20" si="0">C8+D8</f>
        <v>50147134</v>
      </c>
      <c r="F8" s="267">
        <v>16234228</v>
      </c>
      <c r="G8" s="268">
        <v>28048137</v>
      </c>
      <c r="H8" s="269">
        <f t="shared" ref="H8:H40" si="1">F8+G8</f>
        <v>44282365</v>
      </c>
    </row>
    <row r="9" spans="1:8" ht="15.75">
      <c r="A9" s="42">
        <v>3</v>
      </c>
      <c r="B9" s="46" t="s">
        <v>158</v>
      </c>
      <c r="C9" s="265">
        <v>10498241</v>
      </c>
      <c r="D9" s="265">
        <v>25028345.999999996</v>
      </c>
      <c r="E9" s="266">
        <f t="shared" si="0"/>
        <v>35526587</v>
      </c>
      <c r="F9" s="267">
        <v>731990</v>
      </c>
      <c r="G9" s="268">
        <v>14888006</v>
      </c>
      <c r="H9" s="269">
        <f t="shared" si="1"/>
        <v>15619996</v>
      </c>
    </row>
    <row r="10" spans="1:8" ht="15.75">
      <c r="A10" s="42">
        <v>4</v>
      </c>
      <c r="B10" s="46" t="s">
        <v>187</v>
      </c>
      <c r="C10" s="265">
        <v>0</v>
      </c>
      <c r="D10" s="265">
        <v>0</v>
      </c>
      <c r="E10" s="266">
        <f t="shared" si="0"/>
        <v>0</v>
      </c>
      <c r="F10" s="267">
        <v>0</v>
      </c>
      <c r="G10" s="268">
        <v>0</v>
      </c>
      <c r="H10" s="269">
        <f t="shared" si="1"/>
        <v>0</v>
      </c>
    </row>
    <row r="11" spans="1:8" ht="15.75">
      <c r="A11" s="42">
        <v>5</v>
      </c>
      <c r="B11" s="46" t="s">
        <v>159</v>
      </c>
      <c r="C11" s="265">
        <v>12887999</v>
      </c>
      <c r="D11" s="265">
        <v>0</v>
      </c>
      <c r="E11" s="266">
        <f t="shared" si="0"/>
        <v>12887999</v>
      </c>
      <c r="F11" s="267">
        <v>14628295</v>
      </c>
      <c r="G11" s="268">
        <v>0</v>
      </c>
      <c r="H11" s="269">
        <f t="shared" si="1"/>
        <v>14628295</v>
      </c>
    </row>
    <row r="12" spans="1:8" ht="15.75">
      <c r="A12" s="42">
        <v>6.1</v>
      </c>
      <c r="B12" s="47" t="s">
        <v>160</v>
      </c>
      <c r="C12" s="265">
        <v>95987781.189999998</v>
      </c>
      <c r="D12" s="265">
        <v>363015907.80999994</v>
      </c>
      <c r="E12" s="266">
        <f t="shared" si="0"/>
        <v>459003688.99999994</v>
      </c>
      <c r="F12" s="267">
        <v>89756278.750000015</v>
      </c>
      <c r="G12" s="268">
        <v>306713358.24999994</v>
      </c>
      <c r="H12" s="269">
        <f t="shared" si="1"/>
        <v>396469636.99999994</v>
      </c>
    </row>
    <row r="13" spans="1:8" ht="15.75">
      <c r="A13" s="42">
        <v>6.2</v>
      </c>
      <c r="B13" s="47" t="s">
        <v>161</v>
      </c>
      <c r="C13" s="265">
        <v>-27662479.000000019</v>
      </c>
      <c r="D13" s="265">
        <v>-20283652</v>
      </c>
      <c r="E13" s="266">
        <f t="shared" si="0"/>
        <v>-47946131.000000015</v>
      </c>
      <c r="F13" s="267">
        <v>-4067840</v>
      </c>
      <c r="G13" s="268">
        <v>-19849239</v>
      </c>
      <c r="H13" s="269">
        <f t="shared" si="1"/>
        <v>-23917079</v>
      </c>
    </row>
    <row r="14" spans="1:8" ht="15.75">
      <c r="A14" s="42">
        <v>6</v>
      </c>
      <c r="B14" s="46" t="s">
        <v>162</v>
      </c>
      <c r="C14" s="266">
        <f t="shared" ref="C14:H14" si="2">C12+C13</f>
        <v>68325302.189999983</v>
      </c>
      <c r="D14" s="266">
        <f t="shared" si="2"/>
        <v>342732255.80999994</v>
      </c>
      <c r="E14" s="266">
        <f t="shared" si="2"/>
        <v>411057557.99999994</v>
      </c>
      <c r="F14" s="266">
        <f t="shared" si="2"/>
        <v>85688438.750000015</v>
      </c>
      <c r="G14" s="266">
        <f t="shared" si="2"/>
        <v>286864119.24999994</v>
      </c>
      <c r="H14" s="266">
        <f t="shared" si="2"/>
        <v>372552557.99999994</v>
      </c>
    </row>
    <row r="15" spans="1:8" ht="15.75">
      <c r="A15" s="42">
        <v>7</v>
      </c>
      <c r="B15" s="46" t="s">
        <v>163</v>
      </c>
      <c r="C15" s="265">
        <v>1159911</v>
      </c>
      <c r="D15" s="265">
        <v>2294673</v>
      </c>
      <c r="E15" s="266">
        <f t="shared" si="0"/>
        <v>3454584</v>
      </c>
      <c r="F15" s="267">
        <v>776370</v>
      </c>
      <c r="G15" s="268">
        <v>1370345</v>
      </c>
      <c r="H15" s="269">
        <f t="shared" si="1"/>
        <v>2146715</v>
      </c>
    </row>
    <row r="16" spans="1:8" ht="15.75">
      <c r="A16" s="42">
        <v>8</v>
      </c>
      <c r="B16" s="46" t="s">
        <v>164</v>
      </c>
      <c r="C16" s="265">
        <v>416691</v>
      </c>
      <c r="D16" s="265">
        <v>0</v>
      </c>
      <c r="E16" s="266">
        <f t="shared" si="0"/>
        <v>416691</v>
      </c>
      <c r="F16" s="267">
        <v>486546</v>
      </c>
      <c r="G16" s="268">
        <v>0</v>
      </c>
      <c r="H16" s="269">
        <f t="shared" si="1"/>
        <v>486546</v>
      </c>
    </row>
    <row r="17" spans="1:8" ht="15.75">
      <c r="A17" s="42">
        <v>9</v>
      </c>
      <c r="B17" s="46" t="s">
        <v>165</v>
      </c>
      <c r="C17" s="265">
        <v>54000</v>
      </c>
      <c r="D17" s="265">
        <v>0</v>
      </c>
      <c r="E17" s="266">
        <f t="shared" si="0"/>
        <v>54000</v>
      </c>
      <c r="F17" s="267">
        <v>54000</v>
      </c>
      <c r="G17" s="268">
        <v>0</v>
      </c>
      <c r="H17" s="269">
        <f t="shared" si="1"/>
        <v>54000</v>
      </c>
    </row>
    <row r="18" spans="1:8" ht="15.75">
      <c r="A18" s="42">
        <v>10</v>
      </c>
      <c r="B18" s="46" t="s">
        <v>166</v>
      </c>
      <c r="C18" s="265">
        <v>19477834</v>
      </c>
      <c r="D18" s="265">
        <v>0</v>
      </c>
      <c r="E18" s="266">
        <f t="shared" si="0"/>
        <v>19477834</v>
      </c>
      <c r="F18" s="267">
        <v>18385759</v>
      </c>
      <c r="G18" s="268">
        <v>0</v>
      </c>
      <c r="H18" s="269">
        <f t="shared" si="1"/>
        <v>18385759</v>
      </c>
    </row>
    <row r="19" spans="1:8" ht="15.75">
      <c r="A19" s="42">
        <v>11</v>
      </c>
      <c r="B19" s="46" t="s">
        <v>167</v>
      </c>
      <c r="C19" s="265">
        <v>3434191.8200000525</v>
      </c>
      <c r="D19" s="265">
        <v>353470</v>
      </c>
      <c r="E19" s="266">
        <f t="shared" si="0"/>
        <v>3787661.8200000525</v>
      </c>
      <c r="F19" s="267">
        <v>1349757.3300001025</v>
      </c>
      <c r="G19" s="268">
        <v>439743</v>
      </c>
      <c r="H19" s="269">
        <f t="shared" si="1"/>
        <v>1789500.3300001025</v>
      </c>
    </row>
    <row r="20" spans="1:8" ht="15.75">
      <c r="A20" s="42">
        <v>12</v>
      </c>
      <c r="B20" s="48" t="s">
        <v>168</v>
      </c>
      <c r="C20" s="266">
        <f>SUM(C7:C11)+SUM(C14:C19)</f>
        <v>128896815.01000004</v>
      </c>
      <c r="D20" s="266">
        <f>SUM(D7:D11)+SUM(D14:D19)</f>
        <v>413949653.80999994</v>
      </c>
      <c r="E20" s="266">
        <f t="shared" si="0"/>
        <v>542846468.81999993</v>
      </c>
      <c r="F20" s="266">
        <f>SUM(F7:F11)+SUM(F14:F19)</f>
        <v>142030358.0800001</v>
      </c>
      <c r="G20" s="266">
        <f>SUM(G7:G11)+SUM(G14:G19)</f>
        <v>334530267.24999994</v>
      </c>
      <c r="H20" s="269">
        <f t="shared" si="1"/>
        <v>476560625.33000004</v>
      </c>
    </row>
    <row r="21" spans="1:8" ht="15.75">
      <c r="A21" s="42"/>
      <c r="B21" s="43" t="s">
        <v>185</v>
      </c>
      <c r="C21" s="270"/>
      <c r="D21" s="270"/>
      <c r="E21" s="270"/>
      <c r="F21" s="271"/>
      <c r="G21" s="272"/>
      <c r="H21" s="273"/>
    </row>
    <row r="22" spans="1:8" ht="15.75">
      <c r="A22" s="42">
        <v>13</v>
      </c>
      <c r="B22" s="46" t="s">
        <v>169</v>
      </c>
      <c r="C22" s="265">
        <v>0</v>
      </c>
      <c r="D22" s="265">
        <v>77923212</v>
      </c>
      <c r="E22" s="266">
        <f>C22+D22</f>
        <v>77923212</v>
      </c>
      <c r="F22" s="267">
        <v>0</v>
      </c>
      <c r="G22" s="268">
        <v>24578824</v>
      </c>
      <c r="H22" s="269">
        <f t="shared" si="1"/>
        <v>24578824</v>
      </c>
    </row>
    <row r="23" spans="1:8" ht="15.75">
      <c r="A23" s="42">
        <v>14</v>
      </c>
      <c r="B23" s="46" t="s">
        <v>170</v>
      </c>
      <c r="C23" s="265">
        <v>28510516.689999998</v>
      </c>
      <c r="D23" s="265">
        <v>29052229.850000001</v>
      </c>
      <c r="E23" s="266">
        <f t="shared" ref="E23:E40" si="3">C23+D23</f>
        <v>57562746.539999999</v>
      </c>
      <c r="F23" s="267">
        <v>28429765.530000009</v>
      </c>
      <c r="G23" s="268">
        <v>20291203.970000003</v>
      </c>
      <c r="H23" s="269">
        <f t="shared" si="1"/>
        <v>48720969.500000015</v>
      </c>
    </row>
    <row r="24" spans="1:8" ht="15.75">
      <c r="A24" s="42">
        <v>15</v>
      </c>
      <c r="B24" s="46" t="s">
        <v>171</v>
      </c>
      <c r="C24" s="265">
        <v>2384565.9300000002</v>
      </c>
      <c r="D24" s="265">
        <v>5313572.5600000005</v>
      </c>
      <c r="E24" s="266">
        <f t="shared" si="3"/>
        <v>7698138.4900000002</v>
      </c>
      <c r="F24" s="267">
        <v>2273477.9799999995</v>
      </c>
      <c r="G24" s="268">
        <v>3057693.8499999992</v>
      </c>
      <c r="H24" s="269">
        <f t="shared" si="1"/>
        <v>5331171.8299999982</v>
      </c>
    </row>
    <row r="25" spans="1:8" ht="15.75">
      <c r="A25" s="42">
        <v>16</v>
      </c>
      <c r="B25" s="46" t="s">
        <v>172</v>
      </c>
      <c r="C25" s="265">
        <v>4061192.21</v>
      </c>
      <c r="D25" s="265">
        <v>36338619.619999997</v>
      </c>
      <c r="E25" s="266">
        <f t="shared" si="3"/>
        <v>40399811.829999998</v>
      </c>
      <c r="F25" s="267">
        <v>7349712.1899999995</v>
      </c>
      <c r="G25" s="268">
        <v>27231651.810000006</v>
      </c>
      <c r="H25" s="269">
        <f t="shared" si="1"/>
        <v>34581364.000000007</v>
      </c>
    </row>
    <row r="26" spans="1:8" ht="15.75">
      <c r="A26" s="42">
        <v>17</v>
      </c>
      <c r="B26" s="46" t="s">
        <v>173</v>
      </c>
      <c r="C26" s="270"/>
      <c r="D26" s="270"/>
      <c r="E26" s="266">
        <f t="shared" si="3"/>
        <v>0</v>
      </c>
      <c r="F26" s="271">
        <v>0</v>
      </c>
      <c r="G26" s="272">
        <v>0</v>
      </c>
      <c r="H26" s="269">
        <f t="shared" si="1"/>
        <v>0</v>
      </c>
    </row>
    <row r="27" spans="1:8" ht="15.75">
      <c r="A27" s="42">
        <v>18</v>
      </c>
      <c r="B27" s="46" t="s">
        <v>174</v>
      </c>
      <c r="C27" s="265">
        <v>0</v>
      </c>
      <c r="D27" s="265">
        <v>230618600</v>
      </c>
      <c r="E27" s="266">
        <f t="shared" si="3"/>
        <v>230618600</v>
      </c>
      <c r="F27" s="267">
        <v>0</v>
      </c>
      <c r="G27" s="268">
        <v>235497500</v>
      </c>
      <c r="H27" s="269">
        <f t="shared" si="1"/>
        <v>235497500</v>
      </c>
    </row>
    <row r="28" spans="1:8" ht="15.75">
      <c r="A28" s="42">
        <v>19</v>
      </c>
      <c r="B28" s="46" t="s">
        <v>175</v>
      </c>
      <c r="C28" s="265">
        <v>173322</v>
      </c>
      <c r="D28" s="265">
        <v>1506946</v>
      </c>
      <c r="E28" s="266">
        <f t="shared" si="3"/>
        <v>1680268</v>
      </c>
      <c r="F28" s="267">
        <v>256865</v>
      </c>
      <c r="G28" s="268">
        <v>10831233</v>
      </c>
      <c r="H28" s="269">
        <f t="shared" si="1"/>
        <v>11088098</v>
      </c>
    </row>
    <row r="29" spans="1:8" ht="15.75">
      <c r="A29" s="42">
        <v>20</v>
      </c>
      <c r="B29" s="46" t="s">
        <v>97</v>
      </c>
      <c r="C29" s="265">
        <v>4510149</v>
      </c>
      <c r="D29" s="265">
        <v>3416474</v>
      </c>
      <c r="E29" s="266">
        <f t="shared" si="3"/>
        <v>7926623</v>
      </c>
      <c r="F29" s="267">
        <v>3101571</v>
      </c>
      <c r="G29" s="268">
        <v>2941253</v>
      </c>
      <c r="H29" s="269">
        <f t="shared" si="1"/>
        <v>6042824</v>
      </c>
    </row>
    <row r="30" spans="1:8" ht="15.75">
      <c r="A30" s="42">
        <v>21</v>
      </c>
      <c r="B30" s="46" t="s">
        <v>176</v>
      </c>
      <c r="C30" s="265">
        <v>0</v>
      </c>
      <c r="D30" s="265">
        <v>32845000</v>
      </c>
      <c r="E30" s="266">
        <f t="shared" si="3"/>
        <v>32845000</v>
      </c>
      <c r="F30" s="267">
        <v>0</v>
      </c>
      <c r="G30" s="268">
        <v>26914000</v>
      </c>
      <c r="H30" s="269">
        <f t="shared" si="1"/>
        <v>26914000</v>
      </c>
    </row>
    <row r="31" spans="1:8" ht="15.75">
      <c r="A31" s="42">
        <v>22</v>
      </c>
      <c r="B31" s="48" t="s">
        <v>177</v>
      </c>
      <c r="C31" s="266">
        <f>SUM(C22:C30)</f>
        <v>39639745.829999998</v>
      </c>
      <c r="D31" s="266">
        <f>SUM(D22:D30)</f>
        <v>417014654.02999997</v>
      </c>
      <c r="E31" s="266">
        <f>C31+D31</f>
        <v>456654399.85999995</v>
      </c>
      <c r="F31" s="266">
        <f>SUM(F22:F30)</f>
        <v>41411391.70000001</v>
      </c>
      <c r="G31" s="266">
        <f>SUM(G22:G30)</f>
        <v>351343359.63</v>
      </c>
      <c r="H31" s="269">
        <f t="shared" si="1"/>
        <v>392754751.32999998</v>
      </c>
    </row>
    <row r="32" spans="1:8" ht="15.75">
      <c r="A32" s="42"/>
      <c r="B32" s="43" t="s">
        <v>186</v>
      </c>
      <c r="C32" s="270"/>
      <c r="D32" s="270"/>
      <c r="E32" s="265"/>
      <c r="F32" s="271"/>
      <c r="G32" s="272"/>
      <c r="H32" s="273"/>
    </row>
    <row r="33" spans="1:8" ht="15.75">
      <c r="A33" s="42">
        <v>23</v>
      </c>
      <c r="B33" s="46" t="s">
        <v>178</v>
      </c>
      <c r="C33" s="265">
        <v>76000000</v>
      </c>
      <c r="D33" s="270"/>
      <c r="E33" s="266">
        <f t="shared" si="3"/>
        <v>76000000</v>
      </c>
      <c r="F33" s="267">
        <v>62000000</v>
      </c>
      <c r="G33" s="272"/>
      <c r="H33" s="269">
        <f t="shared" si="1"/>
        <v>62000000</v>
      </c>
    </row>
    <row r="34" spans="1:8" ht="15.75">
      <c r="A34" s="42">
        <v>24</v>
      </c>
      <c r="B34" s="46" t="s">
        <v>179</v>
      </c>
      <c r="C34" s="265">
        <v>0</v>
      </c>
      <c r="D34" s="270"/>
      <c r="E34" s="266">
        <f t="shared" si="3"/>
        <v>0</v>
      </c>
      <c r="F34" s="267">
        <v>0</v>
      </c>
      <c r="G34" s="272"/>
      <c r="H34" s="269">
        <f t="shared" si="1"/>
        <v>0</v>
      </c>
    </row>
    <row r="35" spans="1:8" ht="15.75">
      <c r="A35" s="42">
        <v>25</v>
      </c>
      <c r="B35" s="47" t="s">
        <v>180</v>
      </c>
      <c r="C35" s="265">
        <v>0</v>
      </c>
      <c r="D35" s="270"/>
      <c r="E35" s="266">
        <f t="shared" si="3"/>
        <v>0</v>
      </c>
      <c r="F35" s="267">
        <v>0</v>
      </c>
      <c r="G35" s="272"/>
      <c r="H35" s="269">
        <f t="shared" si="1"/>
        <v>0</v>
      </c>
    </row>
    <row r="36" spans="1:8" ht="15.75">
      <c r="A36" s="42">
        <v>26</v>
      </c>
      <c r="B36" s="46" t="s">
        <v>181</v>
      </c>
      <c r="C36" s="265">
        <v>0</v>
      </c>
      <c r="D36" s="270"/>
      <c r="E36" s="266">
        <f t="shared" si="3"/>
        <v>0</v>
      </c>
      <c r="F36" s="267">
        <v>0</v>
      </c>
      <c r="G36" s="272"/>
      <c r="H36" s="269">
        <f t="shared" si="1"/>
        <v>0</v>
      </c>
    </row>
    <row r="37" spans="1:8" ht="15.75">
      <c r="A37" s="42">
        <v>27</v>
      </c>
      <c r="B37" s="46" t="s">
        <v>182</v>
      </c>
      <c r="C37" s="265">
        <v>0</v>
      </c>
      <c r="D37" s="270"/>
      <c r="E37" s="266">
        <f t="shared" si="3"/>
        <v>0</v>
      </c>
      <c r="F37" s="267">
        <v>0</v>
      </c>
      <c r="G37" s="272"/>
      <c r="H37" s="269">
        <f t="shared" si="1"/>
        <v>0</v>
      </c>
    </row>
    <row r="38" spans="1:8" ht="15.75">
      <c r="A38" s="42">
        <v>28</v>
      </c>
      <c r="B38" s="46" t="s">
        <v>183</v>
      </c>
      <c r="C38" s="265">
        <v>8600838.9600000009</v>
      </c>
      <c r="D38" s="270"/>
      <c r="E38" s="266">
        <f t="shared" si="3"/>
        <v>8600838.9600000009</v>
      </c>
      <c r="F38" s="267">
        <v>20196135.329999994</v>
      </c>
      <c r="G38" s="272"/>
      <c r="H38" s="269">
        <f t="shared" si="1"/>
        <v>20196135.329999994</v>
      </c>
    </row>
    <row r="39" spans="1:8" ht="15.75">
      <c r="A39" s="42">
        <v>29</v>
      </c>
      <c r="B39" s="46" t="s">
        <v>199</v>
      </c>
      <c r="C39" s="265">
        <v>1591230</v>
      </c>
      <c r="D39" s="270"/>
      <c r="E39" s="266">
        <f t="shared" si="3"/>
        <v>1591230</v>
      </c>
      <c r="F39" s="267">
        <v>1609738.67</v>
      </c>
      <c r="G39" s="272"/>
      <c r="H39" s="269">
        <f t="shared" si="1"/>
        <v>1609738.67</v>
      </c>
    </row>
    <row r="40" spans="1:8" ht="15.75">
      <c r="A40" s="42">
        <v>30</v>
      </c>
      <c r="B40" s="48" t="s">
        <v>184</v>
      </c>
      <c r="C40" s="265">
        <v>86192068.960000008</v>
      </c>
      <c r="D40" s="270"/>
      <c r="E40" s="266">
        <f t="shared" si="3"/>
        <v>86192068.960000008</v>
      </c>
      <c r="F40" s="267">
        <v>83805874</v>
      </c>
      <c r="G40" s="272"/>
      <c r="H40" s="269">
        <f t="shared" si="1"/>
        <v>83805874</v>
      </c>
    </row>
    <row r="41" spans="1:8" ht="16.5" thickBot="1">
      <c r="A41" s="49">
        <v>31</v>
      </c>
      <c r="B41" s="50" t="s">
        <v>200</v>
      </c>
      <c r="C41" s="274">
        <f>C31+C40</f>
        <v>125831814.79000001</v>
      </c>
      <c r="D41" s="274">
        <f>D31+D40</f>
        <v>417014654.02999997</v>
      </c>
      <c r="E41" s="274">
        <f>C41+D41</f>
        <v>542846468.81999993</v>
      </c>
      <c r="F41" s="274">
        <f>F31+F40</f>
        <v>125217265.70000002</v>
      </c>
      <c r="G41" s="274">
        <f>G31+G40</f>
        <v>351343359.63</v>
      </c>
      <c r="H41" s="275">
        <f>F41+G41</f>
        <v>476560625.33000004</v>
      </c>
    </row>
    <row r="43" spans="1:8">
      <c r="B43" s="5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46" activePane="bottomRight" state="frozen"/>
      <selection pane="topRight" activeCell="B1" sqref="B1"/>
      <selection pane="bottomLeft" activeCell="A6" sqref="A6"/>
      <selection pane="bottomRight" activeCell="J60" sqref="J60"/>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191</v>
      </c>
      <c r="B1" s="17" t="str">
        <f>Info!C2</f>
        <v>სს "ხალიკ ბანკი საქართველო"</v>
      </c>
      <c r="C1" s="17"/>
    </row>
    <row r="2" spans="1:8" ht="15.75">
      <c r="A2" s="18" t="s">
        <v>192</v>
      </c>
      <c r="B2" s="525">
        <f>'1. key ratios'!B2</f>
        <v>43921</v>
      </c>
      <c r="C2" s="30"/>
      <c r="D2" s="19"/>
      <c r="E2" s="19"/>
      <c r="F2" s="19"/>
      <c r="G2" s="19"/>
      <c r="H2" s="19"/>
    </row>
    <row r="3" spans="1:8" ht="15.75">
      <c r="A3" s="18"/>
      <c r="B3" s="17"/>
      <c r="C3" s="30"/>
      <c r="D3" s="19"/>
      <c r="E3" s="19"/>
      <c r="F3" s="19"/>
      <c r="G3" s="19"/>
      <c r="H3" s="19"/>
    </row>
    <row r="4" spans="1:8" ht="16.5" thickBot="1">
      <c r="A4" s="52" t="s">
        <v>410</v>
      </c>
      <c r="B4" s="31" t="s">
        <v>225</v>
      </c>
      <c r="C4" s="38"/>
      <c r="D4" s="38"/>
      <c r="E4" s="38"/>
      <c r="F4" s="52"/>
      <c r="G4" s="52"/>
      <c r="H4" s="53" t="s">
        <v>95</v>
      </c>
    </row>
    <row r="5" spans="1:8" ht="15.75">
      <c r="A5" s="133"/>
      <c r="B5" s="134"/>
      <c r="C5" s="531" t="s">
        <v>197</v>
      </c>
      <c r="D5" s="532"/>
      <c r="E5" s="533"/>
      <c r="F5" s="531" t="s">
        <v>198</v>
      </c>
      <c r="G5" s="532"/>
      <c r="H5" s="534"/>
    </row>
    <row r="6" spans="1:8">
      <c r="A6" s="135" t="s">
        <v>27</v>
      </c>
      <c r="B6" s="54"/>
      <c r="C6" s="55" t="s">
        <v>28</v>
      </c>
      <c r="D6" s="55" t="s">
        <v>98</v>
      </c>
      <c r="E6" s="55" t="s">
        <v>69</v>
      </c>
      <c r="F6" s="55" t="s">
        <v>28</v>
      </c>
      <c r="G6" s="55" t="s">
        <v>98</v>
      </c>
      <c r="H6" s="136" t="s">
        <v>69</v>
      </c>
    </row>
    <row r="7" spans="1:8">
      <c r="A7" s="137"/>
      <c r="B7" s="57" t="s">
        <v>94</v>
      </c>
      <c r="C7" s="58"/>
      <c r="D7" s="58"/>
      <c r="E7" s="58"/>
      <c r="F7" s="58"/>
      <c r="G7" s="58"/>
      <c r="H7" s="138"/>
    </row>
    <row r="8" spans="1:8" ht="15.75">
      <c r="A8" s="137">
        <v>1</v>
      </c>
      <c r="B8" s="59" t="s">
        <v>99</v>
      </c>
      <c r="C8" s="276">
        <v>298695</v>
      </c>
      <c r="D8" s="276">
        <v>26456</v>
      </c>
      <c r="E8" s="266">
        <f>C8+D8</f>
        <v>325151</v>
      </c>
      <c r="F8" s="276">
        <v>160103</v>
      </c>
      <c r="G8" s="276">
        <v>69068</v>
      </c>
      <c r="H8" s="277">
        <f>F8+G8</f>
        <v>229171</v>
      </c>
    </row>
    <row r="9" spans="1:8" ht="15.75">
      <c r="A9" s="137">
        <v>2</v>
      </c>
      <c r="B9" s="59" t="s">
        <v>100</v>
      </c>
      <c r="C9" s="278">
        <f>SUM(C10:C18)</f>
        <v>2914125.4699999997</v>
      </c>
      <c r="D9" s="278">
        <f>SUM(D10:D18)</f>
        <v>5421801.5300000021</v>
      </c>
      <c r="E9" s="266">
        <f t="shared" ref="E9:E67" si="0">C9+D9</f>
        <v>8335927.0000000019</v>
      </c>
      <c r="F9" s="278">
        <f>SUM(F10:F18)</f>
        <v>2696873.28</v>
      </c>
      <c r="G9" s="278">
        <f>SUM(G10:G18)</f>
        <v>5486259.7199999988</v>
      </c>
      <c r="H9" s="277">
        <f t="shared" ref="H9:H67" si="1">F9+G9</f>
        <v>8183132.9999999981</v>
      </c>
    </row>
    <row r="10" spans="1:8" ht="15.75">
      <c r="A10" s="137">
        <v>2.1</v>
      </c>
      <c r="B10" s="60" t="s">
        <v>101</v>
      </c>
      <c r="C10" s="276">
        <v>0</v>
      </c>
      <c r="D10" s="276">
        <v>0</v>
      </c>
      <c r="E10" s="266">
        <f t="shared" si="0"/>
        <v>0</v>
      </c>
      <c r="F10" s="276">
        <v>0</v>
      </c>
      <c r="G10" s="276">
        <v>0</v>
      </c>
      <c r="H10" s="277">
        <f t="shared" si="1"/>
        <v>0</v>
      </c>
    </row>
    <row r="11" spans="1:8" ht="15.75">
      <c r="A11" s="137">
        <v>2.2000000000000002</v>
      </c>
      <c r="B11" s="60" t="s">
        <v>102</v>
      </c>
      <c r="C11" s="276">
        <v>899375.54</v>
      </c>
      <c r="D11" s="276">
        <v>2946072.1400000015</v>
      </c>
      <c r="E11" s="266">
        <f t="shared" si="0"/>
        <v>3845447.6800000016</v>
      </c>
      <c r="F11" s="276">
        <v>989790.08000000007</v>
      </c>
      <c r="G11" s="276">
        <v>2907285.5199999986</v>
      </c>
      <c r="H11" s="277">
        <f t="shared" si="1"/>
        <v>3897075.5999999987</v>
      </c>
    </row>
    <row r="12" spans="1:8" ht="15.75">
      <c r="A12" s="137">
        <v>2.2999999999999998</v>
      </c>
      <c r="B12" s="60" t="s">
        <v>103</v>
      </c>
      <c r="C12" s="276">
        <v>0</v>
      </c>
      <c r="D12" s="276">
        <v>95739.45</v>
      </c>
      <c r="E12" s="266">
        <f t="shared" si="0"/>
        <v>95739.45</v>
      </c>
      <c r="F12" s="276"/>
      <c r="G12" s="276">
        <v>92510.87999999999</v>
      </c>
      <c r="H12" s="277">
        <f t="shared" si="1"/>
        <v>92510.87999999999</v>
      </c>
    </row>
    <row r="13" spans="1:8" ht="15.75">
      <c r="A13" s="137">
        <v>2.4</v>
      </c>
      <c r="B13" s="60" t="s">
        <v>104</v>
      </c>
      <c r="C13" s="276">
        <v>21708.9</v>
      </c>
      <c r="D13" s="276">
        <v>230069.63999999998</v>
      </c>
      <c r="E13" s="266">
        <f t="shared" si="0"/>
        <v>251778.53999999998</v>
      </c>
      <c r="F13" s="276">
        <v>12848.11</v>
      </c>
      <c r="G13" s="276">
        <v>228886.52999999997</v>
      </c>
      <c r="H13" s="277">
        <f t="shared" si="1"/>
        <v>241734.63999999996</v>
      </c>
    </row>
    <row r="14" spans="1:8" ht="15.75">
      <c r="A14" s="137">
        <v>2.5</v>
      </c>
      <c r="B14" s="60" t="s">
        <v>105</v>
      </c>
      <c r="C14" s="276">
        <v>73022.74000000002</v>
      </c>
      <c r="D14" s="276">
        <v>714898.60999999987</v>
      </c>
      <c r="E14" s="266">
        <f t="shared" si="0"/>
        <v>787921.34999999986</v>
      </c>
      <c r="F14" s="276">
        <v>58231.899999999994</v>
      </c>
      <c r="G14" s="276">
        <v>674731.24000000011</v>
      </c>
      <c r="H14" s="277">
        <f t="shared" si="1"/>
        <v>732963.14000000013</v>
      </c>
    </row>
    <row r="15" spans="1:8" ht="15.75">
      <c r="A15" s="137">
        <v>2.6</v>
      </c>
      <c r="B15" s="60" t="s">
        <v>106</v>
      </c>
      <c r="C15" s="276">
        <v>0</v>
      </c>
      <c r="D15" s="276">
        <v>0</v>
      </c>
      <c r="E15" s="266">
        <f t="shared" si="0"/>
        <v>0</v>
      </c>
      <c r="F15" s="276"/>
      <c r="G15" s="276">
        <v>28661.279999999999</v>
      </c>
      <c r="H15" s="277">
        <f t="shared" si="1"/>
        <v>28661.279999999999</v>
      </c>
    </row>
    <row r="16" spans="1:8" ht="15.75">
      <c r="A16" s="137">
        <v>2.7</v>
      </c>
      <c r="B16" s="60" t="s">
        <v>107</v>
      </c>
      <c r="C16" s="276">
        <v>3977.01</v>
      </c>
      <c r="D16" s="276">
        <v>1194.79</v>
      </c>
      <c r="E16" s="266">
        <f t="shared" si="0"/>
        <v>5171.8</v>
      </c>
      <c r="F16" s="276"/>
      <c r="G16" s="276">
        <v>2643.08</v>
      </c>
      <c r="H16" s="277">
        <f t="shared" si="1"/>
        <v>2643.08</v>
      </c>
    </row>
    <row r="17" spans="1:8" ht="15.75">
      <c r="A17" s="137">
        <v>2.8</v>
      </c>
      <c r="B17" s="60" t="s">
        <v>108</v>
      </c>
      <c r="C17" s="276">
        <v>1650627</v>
      </c>
      <c r="D17" s="276">
        <v>1254041</v>
      </c>
      <c r="E17" s="266">
        <f t="shared" si="0"/>
        <v>2904668</v>
      </c>
      <c r="F17" s="276">
        <v>1303406</v>
      </c>
      <c r="G17" s="276">
        <v>1365682</v>
      </c>
      <c r="H17" s="277">
        <f t="shared" si="1"/>
        <v>2669088</v>
      </c>
    </row>
    <row r="18" spans="1:8" ht="15.75">
      <c r="A18" s="137">
        <v>2.9</v>
      </c>
      <c r="B18" s="60" t="s">
        <v>109</v>
      </c>
      <c r="C18" s="276">
        <v>265414.27999999997</v>
      </c>
      <c r="D18" s="276">
        <v>179785.89999999997</v>
      </c>
      <c r="E18" s="266">
        <f t="shared" si="0"/>
        <v>445200.17999999993</v>
      </c>
      <c r="F18" s="276">
        <v>332597.18999999994</v>
      </c>
      <c r="G18" s="276">
        <v>185859.19000000003</v>
      </c>
      <c r="H18" s="277">
        <f t="shared" si="1"/>
        <v>518456.38</v>
      </c>
    </row>
    <row r="19" spans="1:8" ht="15.75">
      <c r="A19" s="137">
        <v>3</v>
      </c>
      <c r="B19" s="59" t="s">
        <v>110</v>
      </c>
      <c r="C19" s="276">
        <v>148383</v>
      </c>
      <c r="D19" s="276">
        <v>273708</v>
      </c>
      <c r="E19" s="266">
        <f t="shared" si="0"/>
        <v>422091</v>
      </c>
      <c r="F19" s="276">
        <v>351177</v>
      </c>
      <c r="G19" s="276">
        <v>52345</v>
      </c>
      <c r="H19" s="277">
        <f t="shared" si="1"/>
        <v>403522</v>
      </c>
    </row>
    <row r="20" spans="1:8" ht="15.75">
      <c r="A20" s="137">
        <v>4</v>
      </c>
      <c r="B20" s="59" t="s">
        <v>111</v>
      </c>
      <c r="C20" s="276">
        <v>372878</v>
      </c>
      <c r="D20" s="276">
        <v>0</v>
      </c>
      <c r="E20" s="266">
        <f t="shared" si="0"/>
        <v>372878</v>
      </c>
      <c r="F20" s="276">
        <v>430103</v>
      </c>
      <c r="G20" s="276">
        <v>0</v>
      </c>
      <c r="H20" s="277">
        <f t="shared" si="1"/>
        <v>430103</v>
      </c>
    </row>
    <row r="21" spans="1:8" ht="15.75">
      <c r="A21" s="137">
        <v>5</v>
      </c>
      <c r="B21" s="59" t="s">
        <v>112</v>
      </c>
      <c r="C21" s="276">
        <v>34737.879999999997</v>
      </c>
      <c r="D21" s="276">
        <v>15143.82</v>
      </c>
      <c r="E21" s="266">
        <f t="shared" si="0"/>
        <v>49881.7</v>
      </c>
      <c r="F21" s="276">
        <v>55655.25</v>
      </c>
      <c r="G21" s="276">
        <v>8322.7199999999993</v>
      </c>
      <c r="H21" s="277">
        <f>F21+G21</f>
        <v>63977.97</v>
      </c>
    </row>
    <row r="22" spans="1:8" ht="15.75">
      <c r="A22" s="137">
        <v>6</v>
      </c>
      <c r="B22" s="61" t="s">
        <v>113</v>
      </c>
      <c r="C22" s="278">
        <f>C8+C9+C19+C20+C21</f>
        <v>3768819.3499999996</v>
      </c>
      <c r="D22" s="278">
        <f>D8+D9+D19+D20+D21</f>
        <v>5737109.3500000024</v>
      </c>
      <c r="E22" s="266">
        <f>C22+D22</f>
        <v>9505928.700000003</v>
      </c>
      <c r="F22" s="278">
        <f>F8+F9+F19+F20+F21</f>
        <v>3693911.53</v>
      </c>
      <c r="G22" s="278">
        <f>G8+G9+G19+G20+G21</f>
        <v>5615995.4399999985</v>
      </c>
      <c r="H22" s="277">
        <f>F22+G22</f>
        <v>9309906.9699999988</v>
      </c>
    </row>
    <row r="23" spans="1:8" ht="15.75">
      <c r="A23" s="137"/>
      <c r="B23" s="57" t="s">
        <v>92</v>
      </c>
      <c r="C23" s="276"/>
      <c r="D23" s="276"/>
      <c r="E23" s="265"/>
      <c r="F23" s="276"/>
      <c r="G23" s="276"/>
      <c r="H23" s="279"/>
    </row>
    <row r="24" spans="1:8" ht="15.75">
      <c r="A24" s="137">
        <v>7</v>
      </c>
      <c r="B24" s="59" t="s">
        <v>114</v>
      </c>
      <c r="C24" s="276">
        <v>581810.66</v>
      </c>
      <c r="D24" s="276">
        <v>66586.16</v>
      </c>
      <c r="E24" s="266">
        <f t="shared" si="0"/>
        <v>648396.82000000007</v>
      </c>
      <c r="F24" s="276">
        <v>550460.42000000004</v>
      </c>
      <c r="G24" s="276">
        <v>69082.3</v>
      </c>
      <c r="H24" s="277">
        <f t="shared" si="1"/>
        <v>619542.72000000009</v>
      </c>
    </row>
    <row r="25" spans="1:8" ht="15.75">
      <c r="A25" s="137">
        <v>8</v>
      </c>
      <c r="B25" s="59" t="s">
        <v>115</v>
      </c>
      <c r="C25" s="276">
        <v>81668.34</v>
      </c>
      <c r="D25" s="276">
        <v>260728.84</v>
      </c>
      <c r="E25" s="266">
        <f t="shared" si="0"/>
        <v>342397.18</v>
      </c>
      <c r="F25" s="276">
        <v>119640.58</v>
      </c>
      <c r="G25" s="276">
        <v>207814.7</v>
      </c>
      <c r="H25" s="277">
        <f t="shared" si="1"/>
        <v>327455.28000000003</v>
      </c>
    </row>
    <row r="26" spans="1:8" ht="15.75">
      <c r="A26" s="137">
        <v>9</v>
      </c>
      <c r="B26" s="59" t="s">
        <v>116</v>
      </c>
      <c r="C26" s="276">
        <v>2240</v>
      </c>
      <c r="D26" s="276">
        <v>705632</v>
      </c>
      <c r="E26" s="266">
        <f t="shared" si="0"/>
        <v>707872</v>
      </c>
      <c r="F26" s="276">
        <v>8658</v>
      </c>
      <c r="G26" s="276">
        <v>527855</v>
      </c>
      <c r="H26" s="277">
        <f t="shared" si="1"/>
        <v>536513</v>
      </c>
    </row>
    <row r="27" spans="1:8" ht="15.75">
      <c r="A27" s="137">
        <v>10</v>
      </c>
      <c r="B27" s="59" t="s">
        <v>117</v>
      </c>
      <c r="C27" s="276">
        <v>0</v>
      </c>
      <c r="D27" s="276">
        <v>0</v>
      </c>
      <c r="E27" s="266">
        <f t="shared" si="0"/>
        <v>0</v>
      </c>
      <c r="F27" s="276">
        <v>0</v>
      </c>
      <c r="G27" s="276">
        <v>0</v>
      </c>
      <c r="H27" s="277">
        <f t="shared" si="1"/>
        <v>0</v>
      </c>
    </row>
    <row r="28" spans="1:8" ht="15.75">
      <c r="A28" s="137">
        <v>11</v>
      </c>
      <c r="B28" s="59" t="s">
        <v>118</v>
      </c>
      <c r="C28" s="276">
        <v>0</v>
      </c>
      <c r="D28" s="276">
        <v>1549787</v>
      </c>
      <c r="E28" s="266">
        <f t="shared" si="0"/>
        <v>1549787</v>
      </c>
      <c r="F28" s="276">
        <v>0</v>
      </c>
      <c r="G28" s="276">
        <v>2257473</v>
      </c>
      <c r="H28" s="277">
        <f t="shared" si="1"/>
        <v>2257473</v>
      </c>
    </row>
    <row r="29" spans="1:8" ht="15.75">
      <c r="A29" s="137">
        <v>12</v>
      </c>
      <c r="B29" s="59" t="s">
        <v>119</v>
      </c>
      <c r="C29" s="276">
        <v>16480</v>
      </c>
      <c r="D29" s="276">
        <v>19406</v>
      </c>
      <c r="E29" s="266">
        <f t="shared" si="0"/>
        <v>35886</v>
      </c>
      <c r="F29" s="276">
        <v>112746</v>
      </c>
      <c r="G29" s="276">
        <v>24497</v>
      </c>
      <c r="H29" s="277">
        <f t="shared" si="1"/>
        <v>137243</v>
      </c>
    </row>
    <row r="30" spans="1:8" ht="15.75">
      <c r="A30" s="137">
        <v>13</v>
      </c>
      <c r="B30" s="62" t="s">
        <v>120</v>
      </c>
      <c r="C30" s="278">
        <f>SUM(C24:C29)</f>
        <v>682199</v>
      </c>
      <c r="D30" s="278">
        <f>SUM(D24:D29)</f>
        <v>2602140</v>
      </c>
      <c r="E30" s="266">
        <f t="shared" si="0"/>
        <v>3284339</v>
      </c>
      <c r="F30" s="278">
        <f>SUM(F24:F29)</f>
        <v>791505</v>
      </c>
      <c r="G30" s="278">
        <f>SUM(G24:G29)</f>
        <v>3086722</v>
      </c>
      <c r="H30" s="277">
        <f t="shared" si="1"/>
        <v>3878227</v>
      </c>
    </row>
    <row r="31" spans="1:8" ht="15.75">
      <c r="A31" s="137">
        <v>14</v>
      </c>
      <c r="B31" s="62" t="s">
        <v>121</v>
      </c>
      <c r="C31" s="278">
        <f>C22-C30</f>
        <v>3086620.3499999996</v>
      </c>
      <c r="D31" s="278">
        <f>D22-D30</f>
        <v>3134969.3500000024</v>
      </c>
      <c r="E31" s="266">
        <f t="shared" si="0"/>
        <v>6221589.700000002</v>
      </c>
      <c r="F31" s="278">
        <f>F22-F30</f>
        <v>2902406.53</v>
      </c>
      <c r="G31" s="278">
        <f>G22-G30</f>
        <v>2529273.4399999985</v>
      </c>
      <c r="H31" s="277">
        <f t="shared" si="1"/>
        <v>5431679.9699999988</v>
      </c>
    </row>
    <row r="32" spans="1:8">
      <c r="A32" s="137"/>
      <c r="B32" s="57"/>
      <c r="C32" s="280"/>
      <c r="D32" s="280"/>
      <c r="E32" s="280"/>
      <c r="F32" s="280"/>
      <c r="G32" s="280"/>
      <c r="H32" s="281"/>
    </row>
    <row r="33" spans="1:8" ht="15.75">
      <c r="A33" s="137"/>
      <c r="B33" s="57" t="s">
        <v>122</v>
      </c>
      <c r="C33" s="276"/>
      <c r="D33" s="276"/>
      <c r="E33" s="265"/>
      <c r="F33" s="276"/>
      <c r="G33" s="276"/>
      <c r="H33" s="279"/>
    </row>
    <row r="34" spans="1:8" ht="15.75">
      <c r="A34" s="137">
        <v>15</v>
      </c>
      <c r="B34" s="56" t="s">
        <v>93</v>
      </c>
      <c r="C34" s="282">
        <f>C35-C36</f>
        <v>170188</v>
      </c>
      <c r="D34" s="282">
        <f>D35-D36</f>
        <v>147706</v>
      </c>
      <c r="E34" s="266">
        <f t="shared" si="0"/>
        <v>317894</v>
      </c>
      <c r="F34" s="282">
        <f>F35-F36</f>
        <v>144979</v>
      </c>
      <c r="G34" s="282">
        <f>G35-G36</f>
        <v>181698</v>
      </c>
      <c r="H34" s="277">
        <f t="shared" si="1"/>
        <v>326677</v>
      </c>
    </row>
    <row r="35" spans="1:8" ht="15.75">
      <c r="A35" s="137">
        <v>15.1</v>
      </c>
      <c r="B35" s="60" t="s">
        <v>123</v>
      </c>
      <c r="C35" s="276">
        <v>224062</v>
      </c>
      <c r="D35" s="276">
        <v>354579</v>
      </c>
      <c r="E35" s="266">
        <f t="shared" si="0"/>
        <v>578641</v>
      </c>
      <c r="F35" s="276">
        <v>212932</v>
      </c>
      <c r="G35" s="276">
        <v>363523</v>
      </c>
      <c r="H35" s="277">
        <f t="shared" si="1"/>
        <v>576455</v>
      </c>
    </row>
    <row r="36" spans="1:8" ht="15.75">
      <c r="A36" s="137">
        <v>15.2</v>
      </c>
      <c r="B36" s="60" t="s">
        <v>124</v>
      </c>
      <c r="C36" s="276">
        <v>53874</v>
      </c>
      <c r="D36" s="276">
        <v>206873</v>
      </c>
      <c r="E36" s="266">
        <f t="shared" si="0"/>
        <v>260747</v>
      </c>
      <c r="F36" s="276">
        <v>67953</v>
      </c>
      <c r="G36" s="276">
        <v>181825</v>
      </c>
      <c r="H36" s="277">
        <f t="shared" si="1"/>
        <v>249778</v>
      </c>
    </row>
    <row r="37" spans="1:8" ht="15.75">
      <c r="A37" s="137">
        <v>16</v>
      </c>
      <c r="B37" s="59" t="s">
        <v>125</v>
      </c>
      <c r="C37" s="276">
        <v>0</v>
      </c>
      <c r="D37" s="276">
        <v>0</v>
      </c>
      <c r="E37" s="266">
        <f t="shared" si="0"/>
        <v>0</v>
      </c>
      <c r="F37" s="276">
        <v>0</v>
      </c>
      <c r="G37" s="276">
        <v>0</v>
      </c>
      <c r="H37" s="277">
        <f t="shared" si="1"/>
        <v>0</v>
      </c>
    </row>
    <row r="38" spans="1:8" ht="15.75">
      <c r="A38" s="137">
        <v>17</v>
      </c>
      <c r="B38" s="59" t="s">
        <v>126</v>
      </c>
      <c r="C38" s="276">
        <v>0</v>
      </c>
      <c r="D38" s="276">
        <v>0</v>
      </c>
      <c r="E38" s="266">
        <f t="shared" si="0"/>
        <v>0</v>
      </c>
      <c r="F38" s="276">
        <v>0</v>
      </c>
      <c r="G38" s="276">
        <v>0</v>
      </c>
      <c r="H38" s="277">
        <f t="shared" si="1"/>
        <v>0</v>
      </c>
    </row>
    <row r="39" spans="1:8" ht="15.75">
      <c r="A39" s="137">
        <v>18</v>
      </c>
      <c r="B39" s="59" t="s">
        <v>127</v>
      </c>
      <c r="C39" s="276">
        <v>0</v>
      </c>
      <c r="D39" s="276">
        <v>0</v>
      </c>
      <c r="E39" s="266">
        <f t="shared" si="0"/>
        <v>0</v>
      </c>
      <c r="F39" s="276">
        <v>0</v>
      </c>
      <c r="G39" s="276">
        <v>0</v>
      </c>
      <c r="H39" s="277">
        <f t="shared" si="1"/>
        <v>0</v>
      </c>
    </row>
    <row r="40" spans="1:8" ht="15.75">
      <c r="A40" s="137">
        <v>19</v>
      </c>
      <c r="B40" s="59" t="s">
        <v>128</v>
      </c>
      <c r="C40" s="276">
        <v>-1017703</v>
      </c>
      <c r="D40" s="276"/>
      <c r="E40" s="266">
        <f t="shared" si="0"/>
        <v>-1017703</v>
      </c>
      <c r="F40" s="276">
        <v>175497</v>
      </c>
      <c r="G40" s="276"/>
      <c r="H40" s="277">
        <f t="shared" si="1"/>
        <v>175497</v>
      </c>
    </row>
    <row r="41" spans="1:8" ht="15.75">
      <c r="A41" s="137">
        <v>20</v>
      </c>
      <c r="B41" s="59" t="s">
        <v>129</v>
      </c>
      <c r="C41" s="276">
        <v>1436005</v>
      </c>
      <c r="D41" s="276"/>
      <c r="E41" s="266">
        <f t="shared" si="0"/>
        <v>1436005</v>
      </c>
      <c r="F41" s="276">
        <v>-3718</v>
      </c>
      <c r="G41" s="276"/>
      <c r="H41" s="277">
        <f t="shared" si="1"/>
        <v>-3718</v>
      </c>
    </row>
    <row r="42" spans="1:8" ht="15.75">
      <c r="A42" s="137">
        <v>21</v>
      </c>
      <c r="B42" s="59" t="s">
        <v>130</v>
      </c>
      <c r="C42" s="276">
        <v>0</v>
      </c>
      <c r="D42" s="276"/>
      <c r="E42" s="266">
        <f t="shared" si="0"/>
        <v>0</v>
      </c>
      <c r="F42" s="276">
        <v>-3511</v>
      </c>
      <c r="G42" s="276"/>
      <c r="H42" s="277">
        <f t="shared" si="1"/>
        <v>-3511</v>
      </c>
    </row>
    <row r="43" spans="1:8" ht="15.75">
      <c r="A43" s="137">
        <v>22</v>
      </c>
      <c r="B43" s="59" t="s">
        <v>131</v>
      </c>
      <c r="C43" s="276">
        <v>182.12000000000003</v>
      </c>
      <c r="D43" s="276">
        <v>208.18000000000004</v>
      </c>
      <c r="E43" s="266">
        <f t="shared" si="0"/>
        <v>390.30000000000007</v>
      </c>
      <c r="F43" s="276">
        <v>353.75</v>
      </c>
      <c r="G43" s="276">
        <v>32.28</v>
      </c>
      <c r="H43" s="277">
        <f t="shared" si="1"/>
        <v>386.03</v>
      </c>
    </row>
    <row r="44" spans="1:8" ht="15.75">
      <c r="A44" s="137">
        <v>23</v>
      </c>
      <c r="B44" s="59" t="s">
        <v>132</v>
      </c>
      <c r="C44" s="276">
        <v>4562</v>
      </c>
      <c r="D44" s="276">
        <v>29659</v>
      </c>
      <c r="E44" s="266">
        <f t="shared" si="0"/>
        <v>34221</v>
      </c>
      <c r="F44" s="276">
        <v>105424</v>
      </c>
      <c r="G44" s="276">
        <v>783</v>
      </c>
      <c r="H44" s="277">
        <f t="shared" si="1"/>
        <v>106207</v>
      </c>
    </row>
    <row r="45" spans="1:8" ht="15.75">
      <c r="A45" s="137">
        <v>24</v>
      </c>
      <c r="B45" s="62" t="s">
        <v>133</v>
      </c>
      <c r="C45" s="278">
        <f>C34+C37+C38+C39+C40+C41+C42+C43+C44</f>
        <v>593234.12</v>
      </c>
      <c r="D45" s="278">
        <f>D34+D37+D38+D39+D40+D41+D42+D43+D44</f>
        <v>177573.18</v>
      </c>
      <c r="E45" s="266">
        <f t="shared" si="0"/>
        <v>770807.3</v>
      </c>
      <c r="F45" s="278">
        <f>F34+F37+F38+F39+F40+F41+F42+F43+F44</f>
        <v>419024.75</v>
      </c>
      <c r="G45" s="278">
        <f>G34+G37+G38+G39+G40+G41+G42+G43+G44</f>
        <v>182513.28</v>
      </c>
      <c r="H45" s="277">
        <f t="shared" si="1"/>
        <v>601538.03</v>
      </c>
    </row>
    <row r="46" spans="1:8">
      <c r="A46" s="137"/>
      <c r="B46" s="57" t="s">
        <v>134</v>
      </c>
      <c r="C46" s="276"/>
      <c r="D46" s="276"/>
      <c r="E46" s="276"/>
      <c r="F46" s="276"/>
      <c r="G46" s="276"/>
      <c r="H46" s="283"/>
    </row>
    <row r="47" spans="1:8" ht="15.75">
      <c r="A47" s="137">
        <v>25</v>
      </c>
      <c r="B47" s="59" t="s">
        <v>135</v>
      </c>
      <c r="C47" s="276">
        <v>45451</v>
      </c>
      <c r="D47" s="276"/>
      <c r="E47" s="266">
        <f t="shared" si="0"/>
        <v>45451</v>
      </c>
      <c r="F47" s="276">
        <v>101238</v>
      </c>
      <c r="G47" s="276"/>
      <c r="H47" s="277">
        <f t="shared" si="1"/>
        <v>101238</v>
      </c>
    </row>
    <row r="48" spans="1:8" ht="15.75">
      <c r="A48" s="137">
        <v>26</v>
      </c>
      <c r="B48" s="59" t="s">
        <v>136</v>
      </c>
      <c r="C48" s="276">
        <v>177371</v>
      </c>
      <c r="D48" s="276">
        <v>0</v>
      </c>
      <c r="E48" s="266">
        <f t="shared" si="0"/>
        <v>177371</v>
      </c>
      <c r="F48" s="276">
        <v>104451</v>
      </c>
      <c r="G48" s="276">
        <v>3472</v>
      </c>
      <c r="H48" s="277">
        <f t="shared" si="1"/>
        <v>107923</v>
      </c>
    </row>
    <row r="49" spans="1:9" ht="15.75">
      <c r="A49" s="137">
        <v>27</v>
      </c>
      <c r="B49" s="59" t="s">
        <v>137</v>
      </c>
      <c r="C49" s="276">
        <v>2389435</v>
      </c>
      <c r="D49" s="276"/>
      <c r="E49" s="266">
        <f t="shared" si="0"/>
        <v>2389435</v>
      </c>
      <c r="F49" s="276">
        <v>2113129</v>
      </c>
      <c r="G49" s="276"/>
      <c r="H49" s="277">
        <f t="shared" si="1"/>
        <v>2113129</v>
      </c>
    </row>
    <row r="50" spans="1:9" ht="15.75">
      <c r="A50" s="137">
        <v>28</v>
      </c>
      <c r="B50" s="59" t="s">
        <v>274</v>
      </c>
      <c r="C50" s="276">
        <v>1278</v>
      </c>
      <c r="D50" s="276"/>
      <c r="E50" s="266">
        <f t="shared" si="0"/>
        <v>1278</v>
      </c>
      <c r="F50" s="276">
        <v>6241</v>
      </c>
      <c r="G50" s="276"/>
      <c r="H50" s="277">
        <f t="shared" si="1"/>
        <v>6241</v>
      </c>
    </row>
    <row r="51" spans="1:9" ht="15.75">
      <c r="A51" s="137">
        <v>29</v>
      </c>
      <c r="B51" s="59" t="s">
        <v>138</v>
      </c>
      <c r="C51" s="276">
        <v>465561</v>
      </c>
      <c r="D51" s="276"/>
      <c r="E51" s="266">
        <f t="shared" si="0"/>
        <v>465561</v>
      </c>
      <c r="F51" s="276">
        <v>404536</v>
      </c>
      <c r="G51" s="276"/>
      <c r="H51" s="277">
        <f t="shared" si="1"/>
        <v>404536</v>
      </c>
    </row>
    <row r="52" spans="1:9" ht="15.75">
      <c r="A52" s="137">
        <v>30</v>
      </c>
      <c r="B52" s="59" t="s">
        <v>139</v>
      </c>
      <c r="C52" s="276">
        <v>512535</v>
      </c>
      <c r="D52" s="276">
        <v>288073</v>
      </c>
      <c r="E52" s="266">
        <f t="shared" si="0"/>
        <v>800608</v>
      </c>
      <c r="F52" s="276">
        <v>441293</v>
      </c>
      <c r="G52" s="276">
        <v>246538</v>
      </c>
      <c r="H52" s="277">
        <f t="shared" si="1"/>
        <v>687831</v>
      </c>
    </row>
    <row r="53" spans="1:9" ht="15.75">
      <c r="A53" s="137">
        <v>31</v>
      </c>
      <c r="B53" s="62" t="s">
        <v>140</v>
      </c>
      <c r="C53" s="278">
        <f>C47+C48+C49+C50+C51+C52</f>
        <v>3591631</v>
      </c>
      <c r="D53" s="278">
        <f>D47+D48+D49+D50+D51+D52</f>
        <v>288073</v>
      </c>
      <c r="E53" s="266">
        <f t="shared" si="0"/>
        <v>3879704</v>
      </c>
      <c r="F53" s="278">
        <f>F47+F48+F49+F50+F51+F52</f>
        <v>3170888</v>
      </c>
      <c r="G53" s="278">
        <f>G47+G48+G49+G50+G51+G52</f>
        <v>250010</v>
      </c>
      <c r="H53" s="277">
        <f t="shared" si="1"/>
        <v>3420898</v>
      </c>
    </row>
    <row r="54" spans="1:9" ht="15.75">
      <c r="A54" s="137">
        <v>32</v>
      </c>
      <c r="B54" s="62" t="s">
        <v>141</v>
      </c>
      <c r="C54" s="278">
        <f>C45-C53</f>
        <v>-2998396.88</v>
      </c>
      <c r="D54" s="278">
        <f>D45-D53</f>
        <v>-110499.82</v>
      </c>
      <c r="E54" s="266">
        <f t="shared" si="0"/>
        <v>-3108896.6999999997</v>
      </c>
      <c r="F54" s="278">
        <f>F45-F53</f>
        <v>-2751863.25</v>
      </c>
      <c r="G54" s="278">
        <f>G45-G53</f>
        <v>-67496.72</v>
      </c>
      <c r="H54" s="277">
        <f t="shared" si="1"/>
        <v>-2819359.97</v>
      </c>
    </row>
    <row r="55" spans="1:9">
      <c r="A55" s="137"/>
      <c r="B55" s="57"/>
      <c r="C55" s="280"/>
      <c r="D55" s="280"/>
      <c r="E55" s="280"/>
      <c r="F55" s="280"/>
      <c r="G55" s="280"/>
      <c r="H55" s="281"/>
    </row>
    <row r="56" spans="1:9" ht="15.75">
      <c r="A56" s="137">
        <v>33</v>
      </c>
      <c r="B56" s="62" t="s">
        <v>142</v>
      </c>
      <c r="C56" s="278">
        <f>C31+C54</f>
        <v>88223.469999999739</v>
      </c>
      <c r="D56" s="278">
        <f>D31+D54</f>
        <v>3024469.5300000026</v>
      </c>
      <c r="E56" s="266">
        <f t="shared" si="0"/>
        <v>3112693.0000000023</v>
      </c>
      <c r="F56" s="278">
        <f>F31+F54</f>
        <v>150543.2799999998</v>
      </c>
      <c r="G56" s="278">
        <f>G31+G54</f>
        <v>2461776.7199999983</v>
      </c>
      <c r="H56" s="277">
        <f t="shared" si="1"/>
        <v>2612319.9999999981</v>
      </c>
    </row>
    <row r="57" spans="1:9">
      <c r="A57" s="137"/>
      <c r="B57" s="57"/>
      <c r="C57" s="280"/>
      <c r="D57" s="280"/>
      <c r="E57" s="280"/>
      <c r="F57" s="280"/>
      <c r="G57" s="280"/>
      <c r="H57" s="281"/>
    </row>
    <row r="58" spans="1:9" ht="15.75">
      <c r="A58" s="137">
        <v>34</v>
      </c>
      <c r="B58" s="59" t="s">
        <v>143</v>
      </c>
      <c r="C58" s="276">
        <v>24841143</v>
      </c>
      <c r="D58" s="276"/>
      <c r="E58" s="266">
        <f t="shared" si="0"/>
        <v>24841143</v>
      </c>
      <c r="F58" s="276">
        <v>5102839</v>
      </c>
      <c r="G58" s="276"/>
      <c r="H58" s="277">
        <f t="shared" si="1"/>
        <v>5102839</v>
      </c>
    </row>
    <row r="59" spans="1:9" s="219" customFormat="1" ht="15.75">
      <c r="A59" s="137">
        <v>35</v>
      </c>
      <c r="B59" s="56" t="s">
        <v>144</v>
      </c>
      <c r="C59" s="284">
        <v>0</v>
      </c>
      <c r="D59" s="284"/>
      <c r="E59" s="285">
        <f t="shared" si="0"/>
        <v>0</v>
      </c>
      <c r="F59" s="286">
        <v>0</v>
      </c>
      <c r="G59" s="286"/>
      <c r="H59" s="287">
        <f t="shared" si="1"/>
        <v>0</v>
      </c>
      <c r="I59" s="218"/>
    </row>
    <row r="60" spans="1:9" ht="15.75">
      <c r="A60" s="137">
        <v>36</v>
      </c>
      <c r="B60" s="59" t="s">
        <v>145</v>
      </c>
      <c r="C60" s="276">
        <v>24256</v>
      </c>
      <c r="D60" s="276"/>
      <c r="E60" s="266">
        <f t="shared" si="0"/>
        <v>24256</v>
      </c>
      <c r="F60" s="276">
        <v>-2991</v>
      </c>
      <c r="G60" s="276"/>
      <c r="H60" s="277">
        <f t="shared" si="1"/>
        <v>-2991</v>
      </c>
    </row>
    <row r="61" spans="1:9" ht="15.75">
      <c r="A61" s="137">
        <v>37</v>
      </c>
      <c r="B61" s="62" t="s">
        <v>146</v>
      </c>
      <c r="C61" s="278">
        <f>C58+C59+C60</f>
        <v>24865399</v>
      </c>
      <c r="D61" s="278">
        <f>D58+D59+D60</f>
        <v>0</v>
      </c>
      <c r="E61" s="266">
        <f t="shared" si="0"/>
        <v>24865399</v>
      </c>
      <c r="F61" s="278">
        <f>F58+F59+F60</f>
        <v>5099848</v>
      </c>
      <c r="G61" s="278">
        <f>G58+G59+G60</f>
        <v>0</v>
      </c>
      <c r="H61" s="277">
        <f t="shared" si="1"/>
        <v>5099848</v>
      </c>
    </row>
    <row r="62" spans="1:9">
      <c r="A62" s="137"/>
      <c r="B62" s="63"/>
      <c r="C62" s="276"/>
      <c r="D62" s="276"/>
      <c r="E62" s="276"/>
      <c r="F62" s="276"/>
      <c r="G62" s="276"/>
      <c r="H62" s="283"/>
    </row>
    <row r="63" spans="1:9" ht="15.75">
      <c r="A63" s="137">
        <v>38</v>
      </c>
      <c r="B63" s="64" t="s">
        <v>275</v>
      </c>
      <c r="C63" s="278">
        <f>C56-C61</f>
        <v>-24777175.530000001</v>
      </c>
      <c r="D63" s="278">
        <f>D56-D61</f>
        <v>3024469.5300000026</v>
      </c>
      <c r="E63" s="266">
        <f t="shared" si="0"/>
        <v>-21752706</v>
      </c>
      <c r="F63" s="278">
        <f>F56-F61</f>
        <v>-4949304.7200000007</v>
      </c>
      <c r="G63" s="278">
        <f>G56-G61</f>
        <v>2461776.7199999983</v>
      </c>
      <c r="H63" s="277">
        <f t="shared" si="1"/>
        <v>-2487528.0000000023</v>
      </c>
    </row>
    <row r="64" spans="1:9" ht="15.75">
      <c r="A64" s="135">
        <v>39</v>
      </c>
      <c r="B64" s="59" t="s">
        <v>147</v>
      </c>
      <c r="C64" s="288">
        <v>82377</v>
      </c>
      <c r="D64" s="288"/>
      <c r="E64" s="266">
        <f t="shared" si="0"/>
        <v>82377</v>
      </c>
      <c r="F64" s="288">
        <v>86342</v>
      </c>
      <c r="G64" s="288"/>
      <c r="H64" s="277">
        <f t="shared" si="1"/>
        <v>86342</v>
      </c>
    </row>
    <row r="65" spans="1:8" ht="15.75">
      <c r="A65" s="137">
        <v>40</v>
      </c>
      <c r="B65" s="62" t="s">
        <v>148</v>
      </c>
      <c r="C65" s="278">
        <f>C63-C64</f>
        <v>-24859552.530000001</v>
      </c>
      <c r="D65" s="278">
        <f>D63-D64</f>
        <v>3024469.5300000026</v>
      </c>
      <c r="E65" s="266">
        <f t="shared" si="0"/>
        <v>-21835083</v>
      </c>
      <c r="F65" s="278">
        <f>F63-F64</f>
        <v>-5035646.7200000007</v>
      </c>
      <c r="G65" s="278">
        <f>G63-G64</f>
        <v>2461776.7199999983</v>
      </c>
      <c r="H65" s="277">
        <f t="shared" si="1"/>
        <v>-2573870.0000000023</v>
      </c>
    </row>
    <row r="66" spans="1:8" ht="15.75">
      <c r="A66" s="135">
        <v>41</v>
      </c>
      <c r="B66" s="59" t="s">
        <v>149</v>
      </c>
      <c r="C66" s="288"/>
      <c r="D66" s="288"/>
      <c r="E66" s="266">
        <f t="shared" si="0"/>
        <v>0</v>
      </c>
      <c r="F66" s="288"/>
      <c r="G66" s="288"/>
      <c r="H66" s="277">
        <f t="shared" si="1"/>
        <v>0</v>
      </c>
    </row>
    <row r="67" spans="1:8" ht="16.5" thickBot="1">
      <c r="A67" s="139">
        <v>42</v>
      </c>
      <c r="B67" s="140" t="s">
        <v>150</v>
      </c>
      <c r="C67" s="289">
        <f>C65+C66</f>
        <v>-24859552.530000001</v>
      </c>
      <c r="D67" s="289">
        <f>D65+D66</f>
        <v>3024469.5300000026</v>
      </c>
      <c r="E67" s="274">
        <f t="shared" si="0"/>
        <v>-21835083</v>
      </c>
      <c r="F67" s="289">
        <f>F65+F66</f>
        <v>-5035646.7200000007</v>
      </c>
      <c r="G67" s="289">
        <f>G65+G66</f>
        <v>2461776.7199999983</v>
      </c>
      <c r="H67" s="290">
        <f t="shared" si="1"/>
        <v>-2573870.0000000023</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35" zoomScaleNormal="100" workbookViewId="0">
      <selection activeCell="J51" sqref="J51"/>
    </sheetView>
  </sheetViews>
  <sheetFormatPr defaultRowHeight="15"/>
  <cols>
    <col min="1" max="1" width="9.5703125" bestFit="1" customWidth="1"/>
    <col min="2" max="2" width="72.28515625" customWidth="1"/>
    <col min="3" max="8" width="12.7109375" customWidth="1"/>
  </cols>
  <sheetData>
    <row r="1" spans="1:8">
      <c r="A1" s="2" t="s">
        <v>191</v>
      </c>
      <c r="B1" t="str">
        <f>Info!C2</f>
        <v>სს "ხალიკ ბანკი საქართველო"</v>
      </c>
    </row>
    <row r="2" spans="1:8">
      <c r="A2" s="2" t="s">
        <v>192</v>
      </c>
      <c r="B2" s="525">
        <f>'1. key ratios'!B2</f>
        <v>43921</v>
      </c>
    </row>
    <row r="3" spans="1:8">
      <c r="A3" s="2"/>
    </row>
    <row r="4" spans="1:8" ht="16.5" thickBot="1">
      <c r="A4" s="2" t="s">
        <v>411</v>
      </c>
      <c r="B4" s="2"/>
      <c r="C4" s="230"/>
      <c r="D4" s="230"/>
      <c r="E4" s="230"/>
      <c r="F4" s="231"/>
      <c r="G4" s="231"/>
      <c r="H4" s="232" t="s">
        <v>95</v>
      </c>
    </row>
    <row r="5" spans="1:8" ht="15.75">
      <c r="A5" s="535" t="s">
        <v>27</v>
      </c>
      <c r="B5" s="537" t="s">
        <v>248</v>
      </c>
      <c r="C5" s="539" t="s">
        <v>197</v>
      </c>
      <c r="D5" s="539"/>
      <c r="E5" s="539"/>
      <c r="F5" s="539" t="s">
        <v>198</v>
      </c>
      <c r="G5" s="539"/>
      <c r="H5" s="540"/>
    </row>
    <row r="6" spans="1:8">
      <c r="A6" s="536"/>
      <c r="B6" s="538"/>
      <c r="C6" s="44" t="s">
        <v>28</v>
      </c>
      <c r="D6" s="44" t="s">
        <v>96</v>
      </c>
      <c r="E6" s="44" t="s">
        <v>69</v>
      </c>
      <c r="F6" s="44" t="s">
        <v>28</v>
      </c>
      <c r="G6" s="44" t="s">
        <v>96</v>
      </c>
      <c r="H6" s="45" t="s">
        <v>69</v>
      </c>
    </row>
    <row r="7" spans="1:8" s="3" customFormat="1" ht="15.75">
      <c r="A7" s="233">
        <v>1</v>
      </c>
      <c r="B7" s="234" t="s">
        <v>488</v>
      </c>
      <c r="C7" s="268"/>
      <c r="D7" s="268"/>
      <c r="E7" s="291">
        <f>C7+D7</f>
        <v>0</v>
      </c>
      <c r="F7" s="268"/>
      <c r="G7" s="268"/>
      <c r="H7" s="269">
        <f t="shared" ref="H7:H53" si="0">F7+G7</f>
        <v>0</v>
      </c>
    </row>
    <row r="8" spans="1:8" s="3" customFormat="1" ht="15.75">
      <c r="A8" s="233">
        <v>1.1000000000000001</v>
      </c>
      <c r="B8" s="235" t="s">
        <v>279</v>
      </c>
      <c r="C8" s="268">
        <v>4812887</v>
      </c>
      <c r="D8" s="268">
        <v>1990294</v>
      </c>
      <c r="E8" s="291">
        <f t="shared" ref="E8:E53" si="1">C8+D8</f>
        <v>6803181</v>
      </c>
      <c r="F8" s="268">
        <v>7306237</v>
      </c>
      <c r="G8" s="268">
        <v>1315730</v>
      </c>
      <c r="H8" s="269">
        <f t="shared" si="0"/>
        <v>8621967</v>
      </c>
    </row>
    <row r="9" spans="1:8" s="3" customFormat="1" ht="15.75">
      <c r="A9" s="233">
        <v>1.2</v>
      </c>
      <c r="B9" s="235" t="s">
        <v>280</v>
      </c>
      <c r="C9" s="268"/>
      <c r="D9" s="268"/>
      <c r="E9" s="291">
        <f t="shared" si="1"/>
        <v>0</v>
      </c>
      <c r="F9" s="268"/>
      <c r="G9" s="268"/>
      <c r="H9" s="269">
        <f t="shared" si="0"/>
        <v>0</v>
      </c>
    </row>
    <row r="10" spans="1:8" s="3" customFormat="1" ht="15.75">
      <c r="A10" s="233">
        <v>1.3</v>
      </c>
      <c r="B10" s="235" t="s">
        <v>281</v>
      </c>
      <c r="C10" s="268">
        <v>17708472</v>
      </c>
      <c r="D10" s="268">
        <v>20967193</v>
      </c>
      <c r="E10" s="291">
        <f t="shared" si="1"/>
        <v>38675665</v>
      </c>
      <c r="F10" s="268">
        <v>6785017</v>
      </c>
      <c r="G10" s="268">
        <v>19054480</v>
      </c>
      <c r="H10" s="269">
        <f t="shared" si="0"/>
        <v>25839497</v>
      </c>
    </row>
    <row r="11" spans="1:8" s="3" customFormat="1" ht="15.75">
      <c r="A11" s="233">
        <v>1.4</v>
      </c>
      <c r="B11" s="235" t="s">
        <v>282</v>
      </c>
      <c r="C11" s="268"/>
      <c r="D11" s="268"/>
      <c r="E11" s="291">
        <f t="shared" si="1"/>
        <v>0</v>
      </c>
      <c r="F11" s="268"/>
      <c r="G11" s="268"/>
      <c r="H11" s="269">
        <f t="shared" si="0"/>
        <v>0</v>
      </c>
    </row>
    <row r="12" spans="1:8" s="3" customFormat="1" ht="29.25" customHeight="1">
      <c r="A12" s="233">
        <v>2</v>
      </c>
      <c r="B12" s="234" t="s">
        <v>283</v>
      </c>
      <c r="C12" s="268"/>
      <c r="D12" s="268"/>
      <c r="E12" s="291">
        <f t="shared" si="1"/>
        <v>0</v>
      </c>
      <c r="F12" s="268"/>
      <c r="G12" s="268"/>
      <c r="H12" s="269">
        <f t="shared" si="0"/>
        <v>0</v>
      </c>
    </row>
    <row r="13" spans="1:8" s="3" customFormat="1" ht="25.5">
      <c r="A13" s="233">
        <v>3</v>
      </c>
      <c r="B13" s="234" t="s">
        <v>284</v>
      </c>
      <c r="C13" s="268"/>
      <c r="D13" s="268"/>
      <c r="E13" s="291">
        <f t="shared" si="1"/>
        <v>0</v>
      </c>
      <c r="F13" s="268"/>
      <c r="G13" s="268"/>
      <c r="H13" s="269">
        <f t="shared" si="0"/>
        <v>0</v>
      </c>
    </row>
    <row r="14" spans="1:8" s="3" customFormat="1" ht="15.75">
      <c r="A14" s="233">
        <v>3.1</v>
      </c>
      <c r="B14" s="235" t="s">
        <v>285</v>
      </c>
      <c r="C14" s="268"/>
      <c r="D14" s="268"/>
      <c r="E14" s="291">
        <f t="shared" si="1"/>
        <v>0</v>
      </c>
      <c r="F14" s="268"/>
      <c r="G14" s="268"/>
      <c r="H14" s="269">
        <f t="shared" si="0"/>
        <v>0</v>
      </c>
    </row>
    <row r="15" spans="1:8" s="3" customFormat="1" ht="15.75">
      <c r="A15" s="233">
        <v>3.2</v>
      </c>
      <c r="B15" s="235" t="s">
        <v>286</v>
      </c>
      <c r="C15" s="268"/>
      <c r="D15" s="268"/>
      <c r="E15" s="291">
        <f t="shared" si="1"/>
        <v>0</v>
      </c>
      <c r="F15" s="268"/>
      <c r="G15" s="268"/>
      <c r="H15" s="269">
        <f t="shared" si="0"/>
        <v>0</v>
      </c>
    </row>
    <row r="16" spans="1:8" s="3" customFormat="1" ht="15.75">
      <c r="A16" s="233">
        <v>4</v>
      </c>
      <c r="B16" s="234" t="s">
        <v>287</v>
      </c>
      <c r="C16" s="268"/>
      <c r="D16" s="268"/>
      <c r="E16" s="291">
        <f t="shared" si="1"/>
        <v>0</v>
      </c>
      <c r="F16" s="268"/>
      <c r="G16" s="268"/>
      <c r="H16" s="269">
        <f t="shared" si="0"/>
        <v>0</v>
      </c>
    </row>
    <row r="17" spans="1:8" s="3" customFormat="1" ht="15.75">
      <c r="A17" s="233">
        <v>4.0999999999999996</v>
      </c>
      <c r="B17" s="235" t="s">
        <v>288</v>
      </c>
      <c r="C17" s="268">
        <v>5654540</v>
      </c>
      <c r="D17" s="268">
        <v>292930031</v>
      </c>
      <c r="E17" s="291">
        <f t="shared" si="1"/>
        <v>298584571</v>
      </c>
      <c r="F17" s="268">
        <v>5792276</v>
      </c>
      <c r="G17" s="268">
        <v>251977647</v>
      </c>
      <c r="H17" s="269">
        <f t="shared" si="0"/>
        <v>257769923</v>
      </c>
    </row>
    <row r="18" spans="1:8" s="3" customFormat="1" ht="15.75">
      <c r="A18" s="233">
        <v>4.2</v>
      </c>
      <c r="B18" s="235" t="s">
        <v>289</v>
      </c>
      <c r="C18" s="268"/>
      <c r="D18" s="268"/>
      <c r="E18" s="291">
        <f t="shared" si="1"/>
        <v>0</v>
      </c>
      <c r="F18" s="268"/>
      <c r="G18" s="268"/>
      <c r="H18" s="269">
        <f t="shared" si="0"/>
        <v>0</v>
      </c>
    </row>
    <row r="19" spans="1:8" s="3" customFormat="1" ht="25.5">
      <c r="A19" s="233">
        <v>5</v>
      </c>
      <c r="B19" s="234" t="s">
        <v>290</v>
      </c>
      <c r="C19" s="268"/>
      <c r="D19" s="268"/>
      <c r="E19" s="291">
        <f t="shared" si="1"/>
        <v>0</v>
      </c>
      <c r="F19" s="268"/>
      <c r="G19" s="268"/>
      <c r="H19" s="269">
        <f t="shared" si="0"/>
        <v>0</v>
      </c>
    </row>
    <row r="20" spans="1:8" s="3" customFormat="1" ht="15.75">
      <c r="A20" s="233">
        <v>5.0999999999999996</v>
      </c>
      <c r="B20" s="235" t="s">
        <v>291</v>
      </c>
      <c r="C20" s="268">
        <v>845484</v>
      </c>
      <c r="D20" s="268">
        <v>3030500</v>
      </c>
      <c r="E20" s="291">
        <f t="shared" si="1"/>
        <v>3875984</v>
      </c>
      <c r="F20" s="268">
        <v>1121563</v>
      </c>
      <c r="G20" s="268">
        <v>2515832</v>
      </c>
      <c r="H20" s="269">
        <f t="shared" si="0"/>
        <v>3637395</v>
      </c>
    </row>
    <row r="21" spans="1:8" s="3" customFormat="1" ht="15.75">
      <c r="A21" s="233">
        <v>5.2</v>
      </c>
      <c r="B21" s="235" t="s">
        <v>292</v>
      </c>
      <c r="C21" s="268"/>
      <c r="D21" s="268"/>
      <c r="E21" s="291">
        <f t="shared" si="1"/>
        <v>0</v>
      </c>
      <c r="F21" s="268"/>
      <c r="G21" s="268"/>
      <c r="H21" s="269">
        <f t="shared" si="0"/>
        <v>0</v>
      </c>
    </row>
    <row r="22" spans="1:8" s="3" customFormat="1" ht="15.75">
      <c r="A22" s="233">
        <v>5.3</v>
      </c>
      <c r="B22" s="235" t="s">
        <v>293</v>
      </c>
      <c r="C22" s="268"/>
      <c r="D22" s="268"/>
      <c r="E22" s="291">
        <f t="shared" si="1"/>
        <v>0</v>
      </c>
      <c r="F22" s="268"/>
      <c r="G22" s="268"/>
      <c r="H22" s="269">
        <f t="shared" si="0"/>
        <v>0</v>
      </c>
    </row>
    <row r="23" spans="1:8" s="3" customFormat="1" ht="15.75">
      <c r="A23" s="233" t="s">
        <v>294</v>
      </c>
      <c r="B23" s="236" t="s">
        <v>295</v>
      </c>
      <c r="C23" s="268">
        <v>25785402</v>
      </c>
      <c r="D23" s="268">
        <v>251873325</v>
      </c>
      <c r="E23" s="291">
        <f t="shared" si="1"/>
        <v>277658727</v>
      </c>
      <c r="F23" s="268">
        <v>29647141</v>
      </c>
      <c r="G23" s="268">
        <v>192591067</v>
      </c>
      <c r="H23" s="269">
        <f t="shared" si="0"/>
        <v>222238208</v>
      </c>
    </row>
    <row r="24" spans="1:8" s="3" customFormat="1" ht="15.75">
      <c r="A24" s="233" t="s">
        <v>296</v>
      </c>
      <c r="B24" s="236" t="s">
        <v>297</v>
      </c>
      <c r="C24" s="268">
        <v>451959</v>
      </c>
      <c r="D24" s="268">
        <v>310912390</v>
      </c>
      <c r="E24" s="291">
        <f t="shared" si="1"/>
        <v>311364349</v>
      </c>
      <c r="F24" s="268">
        <v>2216289</v>
      </c>
      <c r="G24" s="268">
        <v>259515415</v>
      </c>
      <c r="H24" s="269">
        <f t="shared" si="0"/>
        <v>261731704</v>
      </c>
    </row>
    <row r="25" spans="1:8" s="3" customFormat="1" ht="15.75">
      <c r="A25" s="233" t="s">
        <v>298</v>
      </c>
      <c r="B25" s="237" t="s">
        <v>299</v>
      </c>
      <c r="C25" s="268">
        <v>0</v>
      </c>
      <c r="D25" s="268">
        <v>666655</v>
      </c>
      <c r="E25" s="291">
        <f t="shared" si="1"/>
        <v>666655</v>
      </c>
      <c r="F25" s="268">
        <v>0</v>
      </c>
      <c r="G25" s="268">
        <v>623705</v>
      </c>
      <c r="H25" s="269">
        <f t="shared" si="0"/>
        <v>623705</v>
      </c>
    </row>
    <row r="26" spans="1:8" s="3" customFormat="1" ht="15.75">
      <c r="A26" s="233" t="s">
        <v>300</v>
      </c>
      <c r="B26" s="236" t="s">
        <v>301</v>
      </c>
      <c r="C26" s="268">
        <v>3335510</v>
      </c>
      <c r="D26" s="268">
        <v>146809372</v>
      </c>
      <c r="E26" s="291">
        <f t="shared" si="1"/>
        <v>150144882</v>
      </c>
      <c r="F26" s="268">
        <v>4955595</v>
      </c>
      <c r="G26" s="268">
        <v>103549681</v>
      </c>
      <c r="H26" s="269">
        <f t="shared" si="0"/>
        <v>108505276</v>
      </c>
    </row>
    <row r="27" spans="1:8" s="3" customFormat="1" ht="15.75">
      <c r="A27" s="233" t="s">
        <v>302</v>
      </c>
      <c r="B27" s="236" t="s">
        <v>303</v>
      </c>
      <c r="C27" s="268">
        <v>33784</v>
      </c>
      <c r="D27" s="268">
        <v>64394078</v>
      </c>
      <c r="E27" s="291">
        <f t="shared" si="1"/>
        <v>64427862</v>
      </c>
      <c r="F27" s="268">
        <v>29046</v>
      </c>
      <c r="G27" s="268">
        <v>32642236</v>
      </c>
      <c r="H27" s="269">
        <f t="shared" si="0"/>
        <v>32671282</v>
      </c>
    </row>
    <row r="28" spans="1:8" s="3" customFormat="1" ht="15.75">
      <c r="A28" s="233">
        <v>5.4</v>
      </c>
      <c r="B28" s="235" t="s">
        <v>304</v>
      </c>
      <c r="C28" s="268">
        <v>1517837</v>
      </c>
      <c r="D28" s="268">
        <v>11857367</v>
      </c>
      <c r="E28" s="291">
        <f t="shared" si="1"/>
        <v>13375204</v>
      </c>
      <c r="F28" s="268">
        <v>2156723</v>
      </c>
      <c r="G28" s="268">
        <v>8401630</v>
      </c>
      <c r="H28" s="269">
        <f t="shared" si="0"/>
        <v>10558353</v>
      </c>
    </row>
    <row r="29" spans="1:8" s="3" customFormat="1" ht="15.75">
      <c r="A29" s="233">
        <v>5.5</v>
      </c>
      <c r="B29" s="235" t="s">
        <v>305</v>
      </c>
      <c r="C29" s="268">
        <v>0</v>
      </c>
      <c r="D29" s="268">
        <v>0</v>
      </c>
      <c r="E29" s="291">
        <f t="shared" si="1"/>
        <v>0</v>
      </c>
      <c r="F29" s="268">
        <v>0</v>
      </c>
      <c r="G29" s="268">
        <v>0</v>
      </c>
      <c r="H29" s="269">
        <f t="shared" si="0"/>
        <v>0</v>
      </c>
    </row>
    <row r="30" spans="1:8" s="3" customFormat="1" ht="15.75">
      <c r="A30" s="233">
        <v>5.6</v>
      </c>
      <c r="B30" s="235" t="s">
        <v>306</v>
      </c>
      <c r="C30" s="268"/>
      <c r="D30" s="268"/>
      <c r="E30" s="291">
        <f t="shared" si="1"/>
        <v>0</v>
      </c>
      <c r="F30" s="268"/>
      <c r="G30" s="268"/>
      <c r="H30" s="269">
        <f t="shared" si="0"/>
        <v>0</v>
      </c>
    </row>
    <row r="31" spans="1:8" s="3" customFormat="1" ht="15.75">
      <c r="A31" s="233">
        <v>5.7</v>
      </c>
      <c r="B31" s="235" t="s">
        <v>307</v>
      </c>
      <c r="C31" s="268"/>
      <c r="D31" s="268"/>
      <c r="E31" s="291">
        <f t="shared" si="1"/>
        <v>0</v>
      </c>
      <c r="F31" s="268"/>
      <c r="G31" s="268"/>
      <c r="H31" s="269">
        <f t="shared" si="0"/>
        <v>0</v>
      </c>
    </row>
    <row r="32" spans="1:8" s="3" customFormat="1" ht="15.75">
      <c r="A32" s="233">
        <v>6</v>
      </c>
      <c r="B32" s="234" t="s">
        <v>308</v>
      </c>
      <c r="C32" s="268"/>
      <c r="D32" s="268"/>
      <c r="E32" s="291">
        <f t="shared" si="1"/>
        <v>0</v>
      </c>
      <c r="F32" s="268"/>
      <c r="G32" s="268"/>
      <c r="H32" s="269">
        <f t="shared" si="0"/>
        <v>0</v>
      </c>
    </row>
    <row r="33" spans="1:8" s="3" customFormat="1" ht="25.5">
      <c r="A33" s="233">
        <v>6.1</v>
      </c>
      <c r="B33" s="235" t="s">
        <v>489</v>
      </c>
      <c r="C33" s="268"/>
      <c r="D33" s="268">
        <v>12267008</v>
      </c>
      <c r="E33" s="291">
        <f t="shared" si="1"/>
        <v>12267008</v>
      </c>
      <c r="F33" s="268"/>
      <c r="G33" s="268"/>
      <c r="H33" s="269">
        <f t="shared" si="0"/>
        <v>0</v>
      </c>
    </row>
    <row r="34" spans="1:8" s="3" customFormat="1" ht="25.5">
      <c r="A34" s="233">
        <v>6.2</v>
      </c>
      <c r="B34" s="235" t="s">
        <v>309</v>
      </c>
      <c r="C34" s="268"/>
      <c r="D34" s="268">
        <v>13138000</v>
      </c>
      <c r="E34" s="291">
        <f t="shared" si="1"/>
        <v>13138000</v>
      </c>
      <c r="F34" s="268"/>
      <c r="G34" s="268"/>
      <c r="H34" s="269">
        <f t="shared" si="0"/>
        <v>0</v>
      </c>
    </row>
    <row r="35" spans="1:8" s="3" customFormat="1" ht="25.5">
      <c r="A35" s="233">
        <v>6.3</v>
      </c>
      <c r="B35" s="235" t="s">
        <v>310</v>
      </c>
      <c r="C35" s="268"/>
      <c r="D35" s="268"/>
      <c r="E35" s="291">
        <f t="shared" si="1"/>
        <v>0</v>
      </c>
      <c r="F35" s="268"/>
      <c r="G35" s="268"/>
      <c r="H35" s="269">
        <f t="shared" si="0"/>
        <v>0</v>
      </c>
    </row>
    <row r="36" spans="1:8" s="3" customFormat="1" ht="15.75">
      <c r="A36" s="233">
        <v>6.4</v>
      </c>
      <c r="B36" s="235" t="s">
        <v>311</v>
      </c>
      <c r="C36" s="268"/>
      <c r="D36" s="268"/>
      <c r="E36" s="291">
        <f t="shared" si="1"/>
        <v>0</v>
      </c>
      <c r="F36" s="268"/>
      <c r="G36" s="268"/>
      <c r="H36" s="269">
        <f t="shared" si="0"/>
        <v>0</v>
      </c>
    </row>
    <row r="37" spans="1:8" s="3" customFormat="1" ht="15.75">
      <c r="A37" s="233">
        <v>6.5</v>
      </c>
      <c r="B37" s="235" t="s">
        <v>312</v>
      </c>
      <c r="C37" s="268"/>
      <c r="D37" s="268"/>
      <c r="E37" s="291">
        <f t="shared" si="1"/>
        <v>0</v>
      </c>
      <c r="F37" s="268"/>
      <c r="G37" s="268"/>
      <c r="H37" s="269">
        <f t="shared" si="0"/>
        <v>0</v>
      </c>
    </row>
    <row r="38" spans="1:8" s="3" customFormat="1" ht="25.5">
      <c r="A38" s="233">
        <v>6.6</v>
      </c>
      <c r="B38" s="235" t="s">
        <v>313</v>
      </c>
      <c r="C38" s="268"/>
      <c r="D38" s="268"/>
      <c r="E38" s="291">
        <f t="shared" si="1"/>
        <v>0</v>
      </c>
      <c r="F38" s="268"/>
      <c r="G38" s="268"/>
      <c r="H38" s="269">
        <f t="shared" si="0"/>
        <v>0</v>
      </c>
    </row>
    <row r="39" spans="1:8" s="3" customFormat="1" ht="25.5">
      <c r="A39" s="233">
        <v>6.7</v>
      </c>
      <c r="B39" s="235" t="s">
        <v>314</v>
      </c>
      <c r="C39" s="268"/>
      <c r="D39" s="268"/>
      <c r="E39" s="291">
        <f t="shared" si="1"/>
        <v>0</v>
      </c>
      <c r="F39" s="268"/>
      <c r="G39" s="268"/>
      <c r="H39" s="269">
        <f t="shared" si="0"/>
        <v>0</v>
      </c>
    </row>
    <row r="40" spans="1:8" s="3" customFormat="1" ht="15.75">
      <c r="A40" s="233">
        <v>7</v>
      </c>
      <c r="B40" s="234" t="s">
        <v>315</v>
      </c>
      <c r="C40" s="268"/>
      <c r="D40" s="268"/>
      <c r="E40" s="291">
        <f t="shared" si="1"/>
        <v>0</v>
      </c>
      <c r="F40" s="268"/>
      <c r="G40" s="268"/>
      <c r="H40" s="269">
        <f t="shared" si="0"/>
        <v>0</v>
      </c>
    </row>
    <row r="41" spans="1:8" s="3" customFormat="1" ht="25.5">
      <c r="A41" s="233">
        <v>7.1</v>
      </c>
      <c r="B41" s="235" t="s">
        <v>316</v>
      </c>
      <c r="C41" s="268">
        <v>0</v>
      </c>
      <c r="D41" s="268">
        <v>0</v>
      </c>
      <c r="E41" s="291">
        <f t="shared" si="1"/>
        <v>0</v>
      </c>
      <c r="F41" s="268">
        <v>0</v>
      </c>
      <c r="G41" s="268">
        <v>0</v>
      </c>
      <c r="H41" s="269">
        <f t="shared" si="0"/>
        <v>0</v>
      </c>
    </row>
    <row r="42" spans="1:8" s="3" customFormat="1" ht="25.5">
      <c r="A42" s="233">
        <v>7.2</v>
      </c>
      <c r="B42" s="235" t="s">
        <v>317</v>
      </c>
      <c r="C42" s="268">
        <v>267123.56999999989</v>
      </c>
      <c r="D42" s="268">
        <v>1389615.23</v>
      </c>
      <c r="E42" s="291">
        <f t="shared" si="1"/>
        <v>1656738.7999999998</v>
      </c>
      <c r="F42" s="268">
        <v>171145.03999999989</v>
      </c>
      <c r="G42" s="268">
        <v>1177308.3799999999</v>
      </c>
      <c r="H42" s="269">
        <f t="shared" si="0"/>
        <v>1348453.4199999997</v>
      </c>
    </row>
    <row r="43" spans="1:8" s="3" customFormat="1" ht="25.5">
      <c r="A43" s="233">
        <v>7.3</v>
      </c>
      <c r="B43" s="235" t="s">
        <v>318</v>
      </c>
      <c r="C43" s="268">
        <v>19112</v>
      </c>
      <c r="D43" s="268">
        <v>84756</v>
      </c>
      <c r="E43" s="291">
        <f t="shared" si="1"/>
        <v>103868</v>
      </c>
      <c r="F43" s="268">
        <v>20984</v>
      </c>
      <c r="G43" s="268">
        <v>69451</v>
      </c>
      <c r="H43" s="269">
        <f t="shared" si="0"/>
        <v>90435</v>
      </c>
    </row>
    <row r="44" spans="1:8" s="3" customFormat="1" ht="25.5">
      <c r="A44" s="233">
        <v>7.4</v>
      </c>
      <c r="B44" s="235" t="s">
        <v>319</v>
      </c>
      <c r="C44" s="268">
        <v>281482.18999999994</v>
      </c>
      <c r="D44" s="268">
        <v>2305636.8000000003</v>
      </c>
      <c r="E44" s="291">
        <f t="shared" si="1"/>
        <v>2587118.9900000002</v>
      </c>
      <c r="F44" s="268">
        <v>202661</v>
      </c>
      <c r="G44" s="268">
        <v>2317718</v>
      </c>
      <c r="H44" s="269">
        <f t="shared" si="0"/>
        <v>2520379</v>
      </c>
    </row>
    <row r="45" spans="1:8" s="3" customFormat="1" ht="15.75">
      <c r="A45" s="233">
        <v>8</v>
      </c>
      <c r="B45" s="234" t="s">
        <v>320</v>
      </c>
      <c r="C45" s="268"/>
      <c r="D45" s="268"/>
      <c r="E45" s="291">
        <f t="shared" si="1"/>
        <v>0</v>
      </c>
      <c r="F45" s="268"/>
      <c r="G45" s="268"/>
      <c r="H45" s="269">
        <f t="shared" si="0"/>
        <v>0</v>
      </c>
    </row>
    <row r="46" spans="1:8" s="3" customFormat="1" ht="15.75">
      <c r="A46" s="233">
        <v>8.1</v>
      </c>
      <c r="B46" s="235" t="s">
        <v>321</v>
      </c>
      <c r="C46" s="268"/>
      <c r="D46" s="268"/>
      <c r="E46" s="291">
        <f t="shared" si="1"/>
        <v>0</v>
      </c>
      <c r="F46" s="268"/>
      <c r="G46" s="268"/>
      <c r="H46" s="269">
        <f t="shared" si="0"/>
        <v>0</v>
      </c>
    </row>
    <row r="47" spans="1:8" s="3" customFormat="1" ht="15.75">
      <c r="A47" s="233">
        <v>8.1999999999999993</v>
      </c>
      <c r="B47" s="235" t="s">
        <v>322</v>
      </c>
      <c r="C47" s="268"/>
      <c r="D47" s="268"/>
      <c r="E47" s="291">
        <f t="shared" si="1"/>
        <v>0</v>
      </c>
      <c r="F47" s="268"/>
      <c r="G47" s="268"/>
      <c r="H47" s="269">
        <f t="shared" si="0"/>
        <v>0</v>
      </c>
    </row>
    <row r="48" spans="1:8" s="3" customFormat="1" ht="15.75">
      <c r="A48" s="233">
        <v>8.3000000000000007</v>
      </c>
      <c r="B48" s="235" t="s">
        <v>323</v>
      </c>
      <c r="C48" s="268"/>
      <c r="D48" s="268"/>
      <c r="E48" s="291">
        <f t="shared" si="1"/>
        <v>0</v>
      </c>
      <c r="F48" s="268"/>
      <c r="G48" s="268"/>
      <c r="H48" s="269">
        <f t="shared" si="0"/>
        <v>0</v>
      </c>
    </row>
    <row r="49" spans="1:8" s="3" customFormat="1" ht="15.75">
      <c r="A49" s="233">
        <v>8.4</v>
      </c>
      <c r="B49" s="235" t="s">
        <v>324</v>
      </c>
      <c r="C49" s="268"/>
      <c r="D49" s="268"/>
      <c r="E49" s="291">
        <f t="shared" si="1"/>
        <v>0</v>
      </c>
      <c r="F49" s="268"/>
      <c r="G49" s="268"/>
      <c r="H49" s="269">
        <f t="shared" si="0"/>
        <v>0</v>
      </c>
    </row>
    <row r="50" spans="1:8" s="3" customFormat="1" ht="15.75">
      <c r="A50" s="233">
        <v>8.5</v>
      </c>
      <c r="B50" s="235" t="s">
        <v>325</v>
      </c>
      <c r="C50" s="268"/>
      <c r="D50" s="268"/>
      <c r="E50" s="291">
        <f t="shared" si="1"/>
        <v>0</v>
      </c>
      <c r="F50" s="268"/>
      <c r="G50" s="268"/>
      <c r="H50" s="269">
        <f t="shared" si="0"/>
        <v>0</v>
      </c>
    </row>
    <row r="51" spans="1:8" s="3" customFormat="1" ht="15.75">
      <c r="A51" s="233">
        <v>8.6</v>
      </c>
      <c r="B51" s="235" t="s">
        <v>326</v>
      </c>
      <c r="C51" s="268"/>
      <c r="D51" s="268"/>
      <c r="E51" s="291">
        <f t="shared" si="1"/>
        <v>0</v>
      </c>
      <c r="F51" s="268"/>
      <c r="G51" s="268"/>
      <c r="H51" s="269">
        <f t="shared" si="0"/>
        <v>0</v>
      </c>
    </row>
    <row r="52" spans="1:8" s="3" customFormat="1" ht="15.75">
      <c r="A52" s="233">
        <v>8.6999999999999993</v>
      </c>
      <c r="B52" s="235" t="s">
        <v>327</v>
      </c>
      <c r="C52" s="268"/>
      <c r="D52" s="268"/>
      <c r="E52" s="291">
        <f t="shared" si="1"/>
        <v>0</v>
      </c>
      <c r="F52" s="268"/>
      <c r="G52" s="268"/>
      <c r="H52" s="269">
        <f t="shared" si="0"/>
        <v>0</v>
      </c>
    </row>
    <row r="53" spans="1:8" s="3" customFormat="1" ht="26.25" thickBot="1">
      <c r="A53" s="238">
        <v>9</v>
      </c>
      <c r="B53" s="239" t="s">
        <v>328</v>
      </c>
      <c r="C53" s="292"/>
      <c r="D53" s="292"/>
      <c r="E53" s="293">
        <f t="shared" si="1"/>
        <v>0</v>
      </c>
      <c r="F53" s="292"/>
      <c r="G53" s="292"/>
      <c r="H53" s="275">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H20" sqref="H20"/>
    </sheetView>
  </sheetViews>
  <sheetFormatPr defaultColWidth="9.140625" defaultRowHeight="12.75"/>
  <cols>
    <col min="1" max="1" width="9.5703125" style="2" bestFit="1" customWidth="1"/>
    <col min="2" max="2" width="93.5703125" style="2" customWidth="1"/>
    <col min="3" max="4" width="12.7109375" style="2" customWidth="1"/>
    <col min="5" max="11" width="9.7109375" style="13" customWidth="1"/>
    <col min="12" max="16384" width="9.140625" style="13"/>
  </cols>
  <sheetData>
    <row r="1" spans="1:8" ht="15">
      <c r="A1" s="18" t="s">
        <v>191</v>
      </c>
      <c r="B1" s="17" t="str">
        <f>Info!C2</f>
        <v>სს "ხალიკ ბანკი საქართველო"</v>
      </c>
      <c r="C1" s="17"/>
      <c r="D1" s="380"/>
    </row>
    <row r="2" spans="1:8" ht="15">
      <c r="A2" s="18" t="s">
        <v>192</v>
      </c>
      <c r="B2" s="525">
        <f>'1. key ratios'!B2</f>
        <v>43921</v>
      </c>
      <c r="C2" s="30"/>
      <c r="D2" s="19"/>
      <c r="E2" s="12"/>
      <c r="F2" s="12"/>
      <c r="G2" s="12"/>
      <c r="H2" s="12"/>
    </row>
    <row r="3" spans="1:8" ht="15">
      <c r="A3" s="18"/>
      <c r="B3" s="17"/>
      <c r="C3" s="30"/>
      <c r="D3" s="19"/>
      <c r="E3" s="12"/>
      <c r="F3" s="12"/>
      <c r="G3" s="12"/>
      <c r="H3" s="12"/>
    </row>
    <row r="4" spans="1:8" ht="15" customHeight="1" thickBot="1">
      <c r="A4" s="227" t="s">
        <v>412</v>
      </c>
      <c r="B4" s="228" t="s">
        <v>190</v>
      </c>
      <c r="C4" s="227"/>
      <c r="D4" s="229" t="s">
        <v>95</v>
      </c>
    </row>
    <row r="5" spans="1:8" ht="15" customHeight="1">
      <c r="A5" s="223" t="s">
        <v>27</v>
      </c>
      <c r="B5" s="224"/>
      <c r="C5" s="225" t="s">
        <v>621</v>
      </c>
      <c r="D5" s="226" t="s">
        <v>622</v>
      </c>
    </row>
    <row r="6" spans="1:8" ht="15" customHeight="1">
      <c r="A6" s="429">
        <v>1</v>
      </c>
      <c r="B6" s="430" t="s">
        <v>195</v>
      </c>
      <c r="C6" s="431">
        <f>C7+C9+C10</f>
        <v>505806570.27600002</v>
      </c>
      <c r="D6" s="432">
        <f>D7+D9+D10</f>
        <v>481784667.28399992</v>
      </c>
    </row>
    <row r="7" spans="1:8" ht="15" customHeight="1">
      <c r="A7" s="429">
        <v>1.1000000000000001</v>
      </c>
      <c r="B7" s="433" t="s">
        <v>610</v>
      </c>
      <c r="C7" s="434">
        <v>494477708.838</v>
      </c>
      <c r="D7" s="435">
        <v>471763509.7019999</v>
      </c>
    </row>
    <row r="8" spans="1:8" ht="25.5">
      <c r="A8" s="429" t="s">
        <v>255</v>
      </c>
      <c r="B8" s="436" t="s">
        <v>406</v>
      </c>
      <c r="C8" s="434"/>
      <c r="D8" s="435"/>
    </row>
    <row r="9" spans="1:8" ht="15" customHeight="1">
      <c r="A9" s="429">
        <v>1.2</v>
      </c>
      <c r="B9" s="433" t="s">
        <v>23</v>
      </c>
      <c r="C9" s="434">
        <v>11083521.278000001</v>
      </c>
      <c r="D9" s="435">
        <v>9666744.4020000007</v>
      </c>
    </row>
    <row r="10" spans="1:8" ht="15" customHeight="1">
      <c r="A10" s="429">
        <v>1.3</v>
      </c>
      <c r="B10" s="438" t="s">
        <v>78</v>
      </c>
      <c r="C10" s="437">
        <v>245340.16</v>
      </c>
      <c r="D10" s="435">
        <v>354413.18</v>
      </c>
    </row>
    <row r="11" spans="1:8" ht="15" customHeight="1">
      <c r="A11" s="429">
        <v>2</v>
      </c>
      <c r="B11" s="430" t="s">
        <v>196</v>
      </c>
      <c r="C11" s="434">
        <v>530788.44520597637</v>
      </c>
      <c r="D11" s="435">
        <v>794475.60521839664</v>
      </c>
    </row>
    <row r="12" spans="1:8" ht="15" customHeight="1">
      <c r="A12" s="449">
        <v>3</v>
      </c>
      <c r="B12" s="450" t="s">
        <v>194</v>
      </c>
      <c r="C12" s="437">
        <v>49679861.618749999</v>
      </c>
      <c r="D12" s="451">
        <v>49679861.618749999</v>
      </c>
    </row>
    <row r="13" spans="1:8" ht="15" customHeight="1" thickBot="1">
      <c r="A13" s="142">
        <v>4</v>
      </c>
      <c r="B13" s="143" t="s">
        <v>256</v>
      </c>
      <c r="C13" s="294">
        <f>C6+C11+C12</f>
        <v>556017220.33995605</v>
      </c>
      <c r="D13" s="294">
        <f>D6+D11+D12</f>
        <v>532259004.50796831</v>
      </c>
    </row>
    <row r="14" spans="1:8">
      <c r="B14" s="24"/>
    </row>
    <row r="15" spans="1:8" ht="25.5">
      <c r="B15" s="111" t="s">
        <v>611</v>
      </c>
    </row>
    <row r="16" spans="1:8">
      <c r="B16" s="111"/>
    </row>
    <row r="17" spans="2:2">
      <c r="B17" s="111"/>
    </row>
    <row r="18" spans="2:2">
      <c r="B18" s="11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activeCell="G17" sqref="G17"/>
    </sheetView>
  </sheetViews>
  <sheetFormatPr defaultRowHeight="15"/>
  <cols>
    <col min="1" max="1" width="9.5703125" style="2" bestFit="1" customWidth="1"/>
    <col min="2" max="2" width="90.42578125" style="2" bestFit="1" customWidth="1"/>
    <col min="3" max="3" width="9.140625" style="2"/>
  </cols>
  <sheetData>
    <row r="1" spans="1:8">
      <c r="A1" s="2" t="s">
        <v>191</v>
      </c>
      <c r="B1" s="380" t="str">
        <f>Info!C2</f>
        <v>სს "ხალიკ ბანკი საქართველო"</v>
      </c>
    </row>
    <row r="2" spans="1:8">
      <c r="A2" s="2" t="s">
        <v>192</v>
      </c>
      <c r="B2" s="525">
        <f>'1. key ratios'!B2</f>
        <v>43921</v>
      </c>
    </row>
    <row r="4" spans="1:8" ht="16.5" customHeight="1" thickBot="1">
      <c r="A4" s="251" t="s">
        <v>413</v>
      </c>
      <c r="B4" s="66" t="s">
        <v>151</v>
      </c>
      <c r="C4" s="14"/>
    </row>
    <row r="5" spans="1:8" ht="15.75">
      <c r="A5" s="11"/>
      <c r="B5" s="541" t="s">
        <v>152</v>
      </c>
      <c r="C5" s="542"/>
    </row>
    <row r="6" spans="1:8">
      <c r="A6" s="15">
        <v>1</v>
      </c>
      <c r="B6" s="68" t="s">
        <v>626</v>
      </c>
      <c r="C6" s="69"/>
    </row>
    <row r="7" spans="1:8">
      <c r="A7" s="15">
        <v>2</v>
      </c>
      <c r="B7" s="68" t="s">
        <v>627</v>
      </c>
      <c r="C7" s="69"/>
    </row>
    <row r="8" spans="1:8">
      <c r="A8" s="15">
        <v>3</v>
      </c>
      <c r="B8" s="68" t="s">
        <v>628</v>
      </c>
      <c r="C8" s="69"/>
    </row>
    <row r="9" spans="1:8">
      <c r="A9" s="15">
        <v>4</v>
      </c>
      <c r="B9" s="68" t="s">
        <v>629</v>
      </c>
      <c r="C9" s="69"/>
    </row>
    <row r="10" spans="1:8">
      <c r="A10" s="15">
        <v>5</v>
      </c>
      <c r="B10" s="68" t="s">
        <v>630</v>
      </c>
      <c r="C10" s="69"/>
    </row>
    <row r="11" spans="1:8">
      <c r="A11" s="15">
        <v>6</v>
      </c>
      <c r="B11" s="68"/>
      <c r="C11" s="69"/>
    </row>
    <row r="12" spans="1:8">
      <c r="A12" s="15">
        <v>7</v>
      </c>
      <c r="B12" s="68"/>
      <c r="C12" s="69"/>
      <c r="H12" s="4"/>
    </row>
    <row r="13" spans="1:8">
      <c r="A13" s="15">
        <v>8</v>
      </c>
      <c r="B13" s="68"/>
      <c r="C13" s="69"/>
    </row>
    <row r="14" spans="1:8">
      <c r="A14" s="15">
        <v>9</v>
      </c>
      <c r="B14" s="68"/>
      <c r="C14" s="69"/>
    </row>
    <row r="15" spans="1:8">
      <c r="A15" s="15">
        <v>10</v>
      </c>
      <c r="B15" s="68"/>
      <c r="C15" s="69"/>
    </row>
    <row r="16" spans="1:8">
      <c r="A16" s="15"/>
      <c r="B16" s="543"/>
      <c r="C16" s="544"/>
    </row>
    <row r="17" spans="1:3" ht="15.75">
      <c r="A17" s="15"/>
      <c r="B17" s="545" t="s">
        <v>153</v>
      </c>
      <c r="C17" s="546"/>
    </row>
    <row r="18" spans="1:3" ht="15.75">
      <c r="A18" s="15">
        <v>1</v>
      </c>
      <c r="B18" s="28" t="s">
        <v>631</v>
      </c>
      <c r="C18" s="67"/>
    </row>
    <row r="19" spans="1:3" ht="15.75">
      <c r="A19" s="15">
        <v>2</v>
      </c>
      <c r="B19" s="28" t="s">
        <v>632</v>
      </c>
      <c r="C19" s="67"/>
    </row>
    <row r="20" spans="1:3" ht="15.75">
      <c r="A20" s="15">
        <v>3</v>
      </c>
      <c r="B20" s="28" t="s">
        <v>633</v>
      </c>
      <c r="C20" s="67"/>
    </row>
    <row r="21" spans="1:3" ht="15.75">
      <c r="A21" s="15">
        <v>4</v>
      </c>
      <c r="B21" s="28" t="s">
        <v>634</v>
      </c>
      <c r="C21" s="67"/>
    </row>
    <row r="22" spans="1:3" ht="15.75">
      <c r="A22" s="15">
        <v>5</v>
      </c>
      <c r="B22" s="28" t="s">
        <v>635</v>
      </c>
      <c r="C22" s="67"/>
    </row>
    <row r="23" spans="1:3" ht="15.75">
      <c r="A23" s="15">
        <v>6</v>
      </c>
      <c r="B23" s="28"/>
      <c r="C23" s="67"/>
    </row>
    <row r="24" spans="1:3" ht="15.75">
      <c r="A24" s="15">
        <v>7</v>
      </c>
      <c r="B24" s="28"/>
      <c r="C24" s="67"/>
    </row>
    <row r="25" spans="1:3" ht="15.75">
      <c r="A25" s="15">
        <v>8</v>
      </c>
      <c r="B25" s="28"/>
      <c r="C25" s="67"/>
    </row>
    <row r="26" spans="1:3" ht="15.75">
      <c r="A26" s="15">
        <v>9</v>
      </c>
      <c r="B26" s="28"/>
      <c r="C26" s="67"/>
    </row>
    <row r="27" spans="1:3" ht="15.75" customHeight="1">
      <c r="A27" s="15">
        <v>10</v>
      </c>
      <c r="B27" s="28"/>
      <c r="C27" s="29"/>
    </row>
    <row r="28" spans="1:3" ht="15.75" customHeight="1">
      <c r="A28" s="15"/>
      <c r="B28" s="28"/>
      <c r="C28" s="29"/>
    </row>
    <row r="29" spans="1:3" ht="30" customHeight="1">
      <c r="A29" s="15"/>
      <c r="B29" s="547" t="s">
        <v>154</v>
      </c>
      <c r="C29" s="548"/>
    </row>
    <row r="30" spans="1:3">
      <c r="A30" s="15">
        <v>1</v>
      </c>
      <c r="B30" s="68" t="s">
        <v>636</v>
      </c>
      <c r="C30" s="501">
        <v>1</v>
      </c>
    </row>
    <row r="31" spans="1:3" ht="15.75" customHeight="1">
      <c r="A31" s="15"/>
      <c r="B31" s="68"/>
      <c r="C31" s="69"/>
    </row>
    <row r="32" spans="1:3" ht="29.25" customHeight="1">
      <c r="A32" s="15"/>
      <c r="B32" s="547" t="s">
        <v>276</v>
      </c>
      <c r="C32" s="548"/>
    </row>
    <row r="33" spans="1:3">
      <c r="A33" s="15">
        <v>1</v>
      </c>
      <c r="B33" s="68" t="s">
        <v>637</v>
      </c>
      <c r="C33" s="502">
        <v>0.32259257945332248</v>
      </c>
    </row>
    <row r="34" spans="1:3" ht="16.5" thickBot="1">
      <c r="A34" s="16">
        <v>2</v>
      </c>
      <c r="B34" s="70" t="s">
        <v>638</v>
      </c>
      <c r="C34" s="503">
        <v>0.32259257945332248</v>
      </c>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8" activePane="bottomRight" state="frozen"/>
      <selection activeCell="H6" sqref="H6"/>
      <selection pane="topRight" activeCell="H6" sqref="H6"/>
      <selection pane="bottomLeft" activeCell="H6" sqref="H6"/>
      <selection pane="bottomRight" activeCell="G23" sqref="G23"/>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191</v>
      </c>
      <c r="B1" s="17" t="str">
        <f>Info!C2</f>
        <v>სს "ხალიკ ბანკი საქართველო"</v>
      </c>
    </row>
    <row r="2" spans="1:7" s="22" customFormat="1" ht="15.75" customHeight="1">
      <c r="A2" s="22" t="s">
        <v>192</v>
      </c>
      <c r="B2" s="525">
        <f>'1. key ratios'!B2</f>
        <v>43921</v>
      </c>
    </row>
    <row r="3" spans="1:7" s="22" customFormat="1" ht="15.75" customHeight="1"/>
    <row r="4" spans="1:7" s="22" customFormat="1" ht="15.75" customHeight="1" thickBot="1">
      <c r="A4" s="252" t="s">
        <v>414</v>
      </c>
      <c r="B4" s="253" t="s">
        <v>266</v>
      </c>
      <c r="C4" s="202"/>
      <c r="D4" s="202"/>
      <c r="E4" s="203" t="s">
        <v>95</v>
      </c>
    </row>
    <row r="5" spans="1:7" s="126" customFormat="1" ht="17.45" customHeight="1">
      <c r="A5" s="398"/>
      <c r="B5" s="399"/>
      <c r="C5" s="201" t="s">
        <v>0</v>
      </c>
      <c r="D5" s="201" t="s">
        <v>1</v>
      </c>
      <c r="E5" s="400" t="s">
        <v>2</v>
      </c>
    </row>
    <row r="6" spans="1:7" s="167" customFormat="1" ht="14.45" customHeight="1">
      <c r="A6" s="401"/>
      <c r="B6" s="549" t="s">
        <v>234</v>
      </c>
      <c r="C6" s="549" t="s">
        <v>233</v>
      </c>
      <c r="D6" s="550" t="s">
        <v>232</v>
      </c>
      <c r="E6" s="551"/>
      <c r="G6"/>
    </row>
    <row r="7" spans="1:7" s="167" customFormat="1" ht="99.6" customHeight="1">
      <c r="A7" s="401"/>
      <c r="B7" s="549"/>
      <c r="C7" s="549"/>
      <c r="D7" s="394" t="s">
        <v>231</v>
      </c>
      <c r="E7" s="395" t="s">
        <v>527</v>
      </c>
      <c r="G7"/>
    </row>
    <row r="8" spans="1:7">
      <c r="A8" s="402">
        <v>1</v>
      </c>
      <c r="B8" s="403" t="s">
        <v>156</v>
      </c>
      <c r="C8" s="404">
        <v>6036420</v>
      </c>
      <c r="D8" s="404"/>
      <c r="E8" s="405">
        <v>6036420</v>
      </c>
    </row>
    <row r="9" spans="1:7">
      <c r="A9" s="402">
        <v>2</v>
      </c>
      <c r="B9" s="403" t="s">
        <v>157</v>
      </c>
      <c r="C9" s="404">
        <v>50147134</v>
      </c>
      <c r="D9" s="404"/>
      <c r="E9" s="405">
        <v>50147134</v>
      </c>
    </row>
    <row r="10" spans="1:7">
      <c r="A10" s="402">
        <v>3</v>
      </c>
      <c r="B10" s="403" t="s">
        <v>230</v>
      </c>
      <c r="C10" s="404">
        <v>35526587</v>
      </c>
      <c r="D10" s="404"/>
      <c r="E10" s="405">
        <v>35526587</v>
      </c>
    </row>
    <row r="11" spans="1:7" ht="25.5">
      <c r="A11" s="402">
        <v>4</v>
      </c>
      <c r="B11" s="403" t="s">
        <v>187</v>
      </c>
      <c r="C11" s="404"/>
      <c r="D11" s="404"/>
      <c r="E11" s="405">
        <v>0</v>
      </c>
    </row>
    <row r="12" spans="1:7">
      <c r="A12" s="402">
        <v>5</v>
      </c>
      <c r="B12" s="403" t="s">
        <v>159</v>
      </c>
      <c r="C12" s="404">
        <v>12887999</v>
      </c>
      <c r="D12" s="404"/>
      <c r="E12" s="405">
        <v>12887999</v>
      </c>
    </row>
    <row r="13" spans="1:7">
      <c r="A13" s="402">
        <v>6.1</v>
      </c>
      <c r="B13" s="403" t="s">
        <v>160</v>
      </c>
      <c r="C13" s="406">
        <v>459003688.99999994</v>
      </c>
      <c r="D13" s="404"/>
      <c r="E13" s="405">
        <v>459003688.99999994</v>
      </c>
    </row>
    <row r="14" spans="1:7">
      <c r="A14" s="402">
        <v>6.2</v>
      </c>
      <c r="B14" s="407" t="s">
        <v>161</v>
      </c>
      <c r="C14" s="406">
        <v>-47946131.000000015</v>
      </c>
      <c r="D14" s="404"/>
      <c r="E14" s="405">
        <v>-47946131.000000015</v>
      </c>
    </row>
    <row r="15" spans="1:7">
      <c r="A15" s="402">
        <v>6</v>
      </c>
      <c r="B15" s="403" t="s">
        <v>229</v>
      </c>
      <c r="C15" s="404">
        <v>411057557.99999994</v>
      </c>
      <c r="D15" s="404"/>
      <c r="E15" s="405">
        <v>411057557.99999994</v>
      </c>
    </row>
    <row r="16" spans="1:7" ht="25.5">
      <c r="A16" s="402">
        <v>7</v>
      </c>
      <c r="B16" s="403" t="s">
        <v>163</v>
      </c>
      <c r="C16" s="404">
        <v>3454584</v>
      </c>
      <c r="D16" s="404"/>
      <c r="E16" s="405">
        <v>3454584</v>
      </c>
    </row>
    <row r="17" spans="1:7">
      <c r="A17" s="402">
        <v>8</v>
      </c>
      <c r="B17" s="403" t="s">
        <v>164</v>
      </c>
      <c r="C17" s="404">
        <v>416691</v>
      </c>
      <c r="D17" s="404"/>
      <c r="E17" s="405">
        <v>416691</v>
      </c>
      <c r="F17" s="6"/>
      <c r="G17" s="6"/>
    </row>
    <row r="18" spans="1:7">
      <c r="A18" s="402">
        <v>9</v>
      </c>
      <c r="B18" s="403" t="s">
        <v>165</v>
      </c>
      <c r="C18" s="404">
        <v>54000</v>
      </c>
      <c r="D18" s="404"/>
      <c r="E18" s="405">
        <v>54000</v>
      </c>
      <c r="G18" s="6"/>
    </row>
    <row r="19" spans="1:7" ht="25.5">
      <c r="A19" s="402">
        <v>10</v>
      </c>
      <c r="B19" s="403" t="s">
        <v>166</v>
      </c>
      <c r="C19" s="404">
        <v>19477834</v>
      </c>
      <c r="D19" s="404">
        <v>3590896.5300000003</v>
      </c>
      <c r="E19" s="405">
        <v>15886937.469999999</v>
      </c>
      <c r="G19" s="6"/>
    </row>
    <row r="20" spans="1:7">
      <c r="A20" s="402">
        <v>11</v>
      </c>
      <c r="B20" s="403" t="s">
        <v>167</v>
      </c>
      <c r="C20" s="404">
        <v>3787661.8200000525</v>
      </c>
      <c r="D20" s="404"/>
      <c r="E20" s="405">
        <v>3787661.8200000525</v>
      </c>
    </row>
    <row r="21" spans="1:7" ht="51.75" thickBot="1">
      <c r="A21" s="408"/>
      <c r="B21" s="409" t="s">
        <v>490</v>
      </c>
      <c r="C21" s="349">
        <f>SUM(C8:C12, C15:C20)</f>
        <v>542846468.82000005</v>
      </c>
      <c r="D21" s="349">
        <f>SUM(D8:D12, D15:D20)</f>
        <v>3590896.5300000003</v>
      </c>
      <c r="E21" s="410">
        <f>SUM(E8:E12, E15:E20)</f>
        <v>539255572.28999996</v>
      </c>
    </row>
    <row r="22" spans="1:7">
      <c r="A22"/>
      <c r="B22"/>
      <c r="C22"/>
      <c r="D22"/>
      <c r="E22"/>
    </row>
    <row r="23" spans="1:7">
      <c r="A23"/>
      <c r="B23"/>
      <c r="C23"/>
      <c r="D23"/>
      <c r="E23"/>
    </row>
    <row r="25" spans="1:7" s="2" customFormat="1">
      <c r="B25" s="72"/>
      <c r="F25"/>
      <c r="G25"/>
    </row>
    <row r="26" spans="1:7" s="2" customFormat="1">
      <c r="B26" s="73"/>
      <c r="F26"/>
      <c r="G26"/>
    </row>
    <row r="27" spans="1:7" s="2" customFormat="1">
      <c r="B27" s="72"/>
      <c r="F27"/>
      <c r="G27"/>
    </row>
    <row r="28" spans="1:7" s="2" customFormat="1">
      <c r="B28" s="72"/>
      <c r="F28"/>
      <c r="G28"/>
    </row>
    <row r="29" spans="1:7" s="2" customFormat="1">
      <c r="B29" s="72"/>
      <c r="F29"/>
      <c r="G29"/>
    </row>
    <row r="30" spans="1:7" s="2" customFormat="1">
      <c r="B30" s="72"/>
      <c r="F30"/>
      <c r="G30"/>
    </row>
    <row r="31" spans="1:7" s="2" customFormat="1">
      <c r="B31" s="72"/>
      <c r="F31"/>
      <c r="G31"/>
    </row>
    <row r="32" spans="1:7" s="2" customFormat="1">
      <c r="B32" s="73"/>
      <c r="F32"/>
      <c r="G32"/>
    </row>
    <row r="33" spans="2:7" s="2" customFormat="1">
      <c r="B33" s="73"/>
      <c r="F33"/>
      <c r="G33"/>
    </row>
    <row r="34" spans="2:7" s="2" customFormat="1">
      <c r="B34" s="73"/>
      <c r="F34"/>
      <c r="G34"/>
    </row>
    <row r="35" spans="2:7" s="2" customFormat="1">
      <c r="B35" s="73"/>
      <c r="F35"/>
      <c r="G35"/>
    </row>
    <row r="36" spans="2:7" s="2" customFormat="1">
      <c r="B36" s="73"/>
      <c r="F36"/>
      <c r="G36"/>
    </row>
    <row r="37" spans="2:7" s="2" customFormat="1">
      <c r="B37" s="73"/>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D19" sqref="D19"/>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191</v>
      </c>
      <c r="B1" s="17" t="str">
        <f>Info!C2</f>
        <v>სს "ხალიკ ბანკი საქართველო"</v>
      </c>
    </row>
    <row r="2" spans="1:6" s="22" customFormat="1" ht="15.75" customHeight="1">
      <c r="A2" s="22" t="s">
        <v>192</v>
      </c>
      <c r="B2" s="525">
        <f>'1. key ratios'!B2</f>
        <v>43921</v>
      </c>
      <c r="C2"/>
      <c r="D2"/>
      <c r="E2"/>
      <c r="F2"/>
    </row>
    <row r="3" spans="1:6" s="22" customFormat="1" ht="15.75" customHeight="1">
      <c r="C3"/>
      <c r="D3"/>
      <c r="E3"/>
      <c r="F3"/>
    </row>
    <row r="4" spans="1:6" s="22" customFormat="1" ht="26.25" thickBot="1">
      <c r="A4" s="22" t="s">
        <v>415</v>
      </c>
      <c r="B4" s="209" t="s">
        <v>269</v>
      </c>
      <c r="C4" s="203" t="s">
        <v>95</v>
      </c>
      <c r="D4"/>
      <c r="E4"/>
      <c r="F4"/>
    </row>
    <row r="5" spans="1:6" ht="26.25">
      <c r="A5" s="204">
        <v>1</v>
      </c>
      <c r="B5" s="205" t="s">
        <v>438</v>
      </c>
      <c r="C5" s="295">
        <f>'7. LI1'!E21</f>
        <v>539255572.28999996</v>
      </c>
    </row>
    <row r="6" spans="1:6" s="194" customFormat="1">
      <c r="A6" s="125">
        <v>2.1</v>
      </c>
      <c r="B6" s="211" t="s">
        <v>270</v>
      </c>
      <c r="C6" s="296">
        <v>45281776.519999996</v>
      </c>
    </row>
    <row r="7" spans="1:6" s="4" customFormat="1" ht="25.5" outlineLevel="1">
      <c r="A7" s="210">
        <v>2.2000000000000002</v>
      </c>
      <c r="B7" s="206" t="s">
        <v>271</v>
      </c>
      <c r="C7" s="297"/>
    </row>
    <row r="8" spans="1:6" s="4" customFormat="1" ht="26.25">
      <c r="A8" s="210">
        <v>3</v>
      </c>
      <c r="B8" s="207" t="s">
        <v>439</v>
      </c>
      <c r="C8" s="298">
        <f>SUM(C5:C7)</f>
        <v>584537348.80999994</v>
      </c>
    </row>
    <row r="9" spans="1:6" s="194" customFormat="1">
      <c r="A9" s="125">
        <v>4</v>
      </c>
      <c r="B9" s="214" t="s">
        <v>267</v>
      </c>
      <c r="C9" s="296">
        <v>7622660</v>
      </c>
    </row>
    <row r="10" spans="1:6" s="4" customFormat="1" ht="25.5" outlineLevel="1">
      <c r="A10" s="210">
        <v>5.0999999999999996</v>
      </c>
      <c r="B10" s="206" t="s">
        <v>277</v>
      </c>
      <c r="C10" s="297">
        <v>-33975139.691999994</v>
      </c>
    </row>
    <row r="11" spans="1:6" s="4" customFormat="1" ht="25.5" outlineLevel="1">
      <c r="A11" s="210">
        <v>5.2</v>
      </c>
      <c r="B11" s="206" t="s">
        <v>278</v>
      </c>
      <c r="C11" s="297"/>
    </row>
    <row r="12" spans="1:6" s="4" customFormat="1">
      <c r="A12" s="210">
        <v>6</v>
      </c>
      <c r="B12" s="212" t="s">
        <v>612</v>
      </c>
      <c r="C12" s="411">
        <v>23251708.199999999</v>
      </c>
    </row>
    <row r="13" spans="1:6" s="4" customFormat="1" ht="15.75" thickBot="1">
      <c r="A13" s="213">
        <v>7</v>
      </c>
      <c r="B13" s="208" t="s">
        <v>268</v>
      </c>
      <c r="C13" s="299">
        <f>SUM(C8:C12)</f>
        <v>581436577.31799996</v>
      </c>
    </row>
    <row r="15" spans="1:6" ht="26.25">
      <c r="B15" s="24" t="s">
        <v>613</v>
      </c>
    </row>
    <row r="17" spans="2:9" s="2" customFormat="1">
      <c r="B17" s="74"/>
      <c r="C17"/>
      <c r="D17"/>
      <c r="E17"/>
      <c r="F17"/>
      <c r="G17"/>
      <c r="H17"/>
      <c r="I17"/>
    </row>
    <row r="18" spans="2:9" s="2" customFormat="1">
      <c r="B18" s="71"/>
      <c r="C18"/>
      <c r="D18"/>
      <c r="E18"/>
      <c r="F18"/>
      <c r="G18"/>
      <c r="H18"/>
      <c r="I18"/>
    </row>
    <row r="19" spans="2:9" s="2" customFormat="1">
      <c r="B19" s="71"/>
      <c r="C19"/>
      <c r="D19"/>
      <c r="E19"/>
      <c r="F19"/>
      <c r="G19"/>
      <c r="H19"/>
      <c r="I19"/>
    </row>
    <row r="20" spans="2:9" s="2" customFormat="1">
      <c r="B20" s="73"/>
      <c r="C20"/>
      <c r="D20"/>
      <c r="E20"/>
      <c r="F20"/>
      <c r="G20"/>
      <c r="H20"/>
      <c r="I20"/>
    </row>
    <row r="21" spans="2:9" s="2" customFormat="1">
      <c r="B21" s="72"/>
      <c r="C21"/>
      <c r="D21"/>
      <c r="E21"/>
      <c r="F21"/>
      <c r="G21"/>
      <c r="H21"/>
      <c r="I21"/>
    </row>
    <row r="22" spans="2:9" s="2" customFormat="1">
      <c r="B22" s="73"/>
      <c r="C22"/>
      <c r="D22"/>
      <c r="E22"/>
      <c r="F22"/>
      <c r="G22"/>
      <c r="H22"/>
      <c r="I22"/>
    </row>
    <row r="23" spans="2:9" s="2" customFormat="1">
      <c r="B23" s="72"/>
      <c r="C23"/>
      <c r="D23"/>
      <c r="E23"/>
      <c r="F23"/>
      <c r="G23"/>
      <c r="H23"/>
      <c r="I23"/>
    </row>
    <row r="24" spans="2:9" s="2" customFormat="1">
      <c r="B24" s="72"/>
      <c r="C24"/>
      <c r="D24"/>
      <c r="E24"/>
      <c r="F24"/>
      <c r="G24"/>
      <c r="H24"/>
      <c r="I24"/>
    </row>
    <row r="25" spans="2:9" s="2" customFormat="1">
      <c r="B25" s="72"/>
      <c r="C25"/>
      <c r="D25"/>
      <c r="E25"/>
      <c r="F25"/>
      <c r="G25"/>
      <c r="H25"/>
      <c r="I25"/>
    </row>
    <row r="26" spans="2:9" s="2" customFormat="1">
      <c r="B26" s="72"/>
      <c r="C26"/>
      <c r="D26"/>
      <c r="E26"/>
      <c r="F26"/>
      <c r="G26"/>
      <c r="H26"/>
      <c r="I26"/>
    </row>
    <row r="27" spans="2:9" s="2" customFormat="1">
      <c r="B27" s="72"/>
      <c r="C27"/>
      <c r="D27"/>
      <c r="E27"/>
      <c r="F27"/>
      <c r="G27"/>
      <c r="H27"/>
      <c r="I27"/>
    </row>
    <row r="28" spans="2:9" s="2" customFormat="1">
      <c r="B28" s="73"/>
      <c r="C28"/>
      <c r="D28"/>
      <c r="E28"/>
      <c r="F28"/>
      <c r="G28"/>
      <c r="H28"/>
      <c r="I28"/>
    </row>
    <row r="29" spans="2:9" s="2" customFormat="1">
      <c r="B29" s="73"/>
      <c r="C29"/>
      <c r="D29"/>
      <c r="E29"/>
      <c r="F29"/>
      <c r="G29"/>
      <c r="H29"/>
      <c r="I29"/>
    </row>
    <row r="30" spans="2:9" s="2" customFormat="1">
      <c r="B30" s="73"/>
      <c r="C30"/>
      <c r="D30"/>
      <c r="E30"/>
      <c r="F30"/>
      <c r="G30"/>
      <c r="H30"/>
      <c r="I30"/>
    </row>
    <row r="31" spans="2:9" s="2" customFormat="1">
      <c r="B31" s="73"/>
      <c r="C31"/>
      <c r="D31"/>
      <c r="E31"/>
      <c r="F31"/>
      <c r="G31"/>
      <c r="H31"/>
      <c r="I31"/>
    </row>
    <row r="32" spans="2:9" s="2" customFormat="1">
      <c r="B32" s="73"/>
      <c r="C32"/>
      <c r="D32"/>
      <c r="E32"/>
      <c r="F32"/>
      <c r="G32"/>
      <c r="H32"/>
      <c r="I32"/>
    </row>
    <row r="33" spans="2:9" s="2" customFormat="1">
      <c r="B33" s="73"/>
      <c r="C33"/>
      <c r="D33"/>
      <c r="E33"/>
      <c r="F33"/>
      <c r="G33"/>
      <c r="H33"/>
      <c r="I33"/>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2022-07-22T06:05:29Z</dcterms:modified>
</cp:coreProperties>
</file>